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3"/>
  <workbookPr codeName="ThisWorkbook" defaultThemeVersion="124226"/>
  <mc:AlternateContent xmlns:mc="http://schemas.openxmlformats.org/markup-compatibility/2006">
    <mc:Choice Requires="x15">
      <x15ac:absPath xmlns:x15ac="http://schemas.microsoft.com/office/spreadsheetml/2010/11/ac" url="C:\Users\1100857\Desktop\Dokumenty\Výročná správa+Zúčtovanie\rok 2022\"/>
    </mc:Choice>
  </mc:AlternateContent>
  <xr:revisionPtr revIDLastSave="0" documentId="13_ncr:1_{DB3B0717-B05F-4F85-A82F-D973D6B7AFF2}" xr6:coauthVersionLast="36" xr6:coauthVersionMax="36" xr10:uidLastSave="{00000000-0000-0000-0000-000000000000}"/>
  <bookViews>
    <workbookView xWindow="0" yWindow="0" windowWidth="28800" windowHeight="11280" tabRatio="895" activeTab="5" xr2:uid="{00000000-000D-0000-FFFF-FFFF00000000}"/>
  </bookViews>
  <sheets>
    <sheet name="Obsah" sheetId="127" r:id="rId1"/>
    <sheet name="zmeny" sheetId="129" r:id="rId2"/>
    <sheet name="Vysvetlivky" sheetId="115" r:id="rId3"/>
    <sheet name="Súvzťažnosti" sheetId="82" r:id="rId4"/>
    <sheet name="Kódy z CRŠ" sheetId="152" r:id="rId5"/>
    <sheet name="T1-Dotácie podľa DZ" sheetId="23" r:id="rId6"/>
    <sheet name="T2-Ostatné dot mimo MŠ SR" sheetId="3" r:id="rId7"/>
    <sheet name="T3-Výnosy" sheetId="161" r:id="rId8"/>
    <sheet name="T4-Výnosy zo školného" sheetId="154" r:id="rId9"/>
    <sheet name="T5 - Analýza nákladov" sheetId="162" r:id="rId10"/>
    <sheet name="T6-Zamestnanci_a_mzdy" sheetId="76" r:id="rId11"/>
    <sheet name="T6a-Zamestnanci_a_mzdy (ženy)" sheetId="155" r:id="rId12"/>
    <sheet name="T7_Doktorandi " sheetId="159" r:id="rId13"/>
    <sheet name="T8-Soc_štipendiá" sheetId="109" r:id="rId14"/>
    <sheet name="T8a-Teh_štipendiá" sheetId="164" r:id="rId15"/>
    <sheet name="T9_ŠD " sheetId="116" r:id="rId16"/>
    <sheet name="T10-ŠJ " sheetId="146" r:id="rId17"/>
    <sheet name="T11-Zdroje KV" sheetId="90" r:id="rId18"/>
    <sheet name="T12-KV" sheetId="91" r:id="rId19"/>
    <sheet name="T13-Fondy" sheetId="145" r:id="rId20"/>
    <sheet name="T14-Príjmy VVŠ z POO" sheetId="166" r:id="rId21"/>
    <sheet name="T15-Príjmy VVŠ z RP_11UA" sheetId="168" r:id="rId22"/>
    <sheet name="T16 - Štruktúra hotovosti" sheetId="64" r:id="rId23"/>
    <sheet name="T17-Dotácie zo ŠF EU-nová" sheetId="160" r:id="rId24"/>
    <sheet name="T18-Ostatné dotácie z kap MŠ SR" sheetId="61" r:id="rId25"/>
    <sheet name="T19-Štip_ z vlastných " sheetId="144" r:id="rId26"/>
    <sheet name="T20_motivačné štipendiá" sheetId="157" r:id="rId27"/>
    <sheet name="T20a-štipendiá z POO" sheetId="167" r:id="rId28"/>
    <sheet name="T20b-štipendiá z RP_11UA" sheetId="169" r:id="rId29"/>
    <sheet name="T21-štruktúra_384" sheetId="97" r:id="rId30"/>
    <sheet name="T22_Výnosy_soc_oblasť" sheetId="133" r:id="rId31"/>
    <sheet name="T23_Náklady_soc_oblasť" sheetId="134" r:id="rId32"/>
    <sheet name="T24_čerpanie rozvoj" sheetId="170" r:id="rId33"/>
    <sheet name="T24__Aktíva" sheetId="135" state="hidden" r:id="rId34"/>
  </sheets>
  <externalReferences>
    <externalReference r:id="rId35"/>
  </externalReferences>
  <definedNames>
    <definedName name="_kmp1" localSheetId="20">#REF!</definedName>
    <definedName name="_kmp1" localSheetId="23">#REF!</definedName>
    <definedName name="_kmp1" localSheetId="27">#REF!</definedName>
    <definedName name="_kmp1" localSheetId="7">#REF!</definedName>
    <definedName name="_kmp1" localSheetId="9">#REF!</definedName>
    <definedName name="_kmp1" localSheetId="12">#REF!</definedName>
    <definedName name="_kmp1" localSheetId="14">#REF!</definedName>
    <definedName name="_kmp1">#REF!</definedName>
    <definedName name="_kmp2" localSheetId="20">#REF!</definedName>
    <definedName name="_kmp2" localSheetId="23">#REF!</definedName>
    <definedName name="_kmp2" localSheetId="27">#REF!</definedName>
    <definedName name="_kmp2" localSheetId="9">#REF!</definedName>
    <definedName name="_kmp2" localSheetId="12">#REF!</definedName>
    <definedName name="_kmp2" localSheetId="14">#REF!</definedName>
    <definedName name="_kmp2">#REF!</definedName>
    <definedName name="_kmt1" localSheetId="20">#REF!</definedName>
    <definedName name="_kmt1" localSheetId="23">#REF!</definedName>
    <definedName name="_kmt1" localSheetId="27">#REF!</definedName>
    <definedName name="_kmt1" localSheetId="9">#REF!</definedName>
    <definedName name="_kmt1" localSheetId="12">#REF!</definedName>
    <definedName name="_kmt1" localSheetId="14">#REF!</definedName>
    <definedName name="_kmt1">#REF!</definedName>
    <definedName name="_T1" localSheetId="20">#REF!</definedName>
    <definedName name="_T1" localSheetId="23">#REF!</definedName>
    <definedName name="_T1" localSheetId="27">#REF!</definedName>
    <definedName name="_T1" localSheetId="9">#REF!</definedName>
    <definedName name="_T1" localSheetId="12">#REF!</definedName>
    <definedName name="_T1" localSheetId="14">#REF!</definedName>
    <definedName name="_T1">#REF!</definedName>
    <definedName name="_wd1" localSheetId="20">[1]vahy!$B$1</definedName>
    <definedName name="_wd1" localSheetId="26">[1]vahy!$B$1</definedName>
    <definedName name="_wd1">[1]vahy!$B$1</definedName>
    <definedName name="_wd3" localSheetId="20">[1]vahy!$B$3</definedName>
    <definedName name="_wd3" localSheetId="26">[1]vahy!$B$3</definedName>
    <definedName name="_wd3">[1]vahy!$B$3</definedName>
    <definedName name="_we1" localSheetId="20">[1]vahy!$B$2</definedName>
    <definedName name="_we1" localSheetId="26">[1]vahy!$B$2</definedName>
    <definedName name="_we1">[1]vahy!$B$2</definedName>
    <definedName name="_we3" localSheetId="20">[1]vahy!$B$4</definedName>
    <definedName name="_we3" localSheetId="26">[1]vahy!$B$4</definedName>
    <definedName name="_we3">[1]vahy!$B$4</definedName>
    <definedName name="aaa" hidden="1">3</definedName>
    <definedName name="denní" localSheetId="20">#REF!</definedName>
    <definedName name="denní" localSheetId="23">#REF!</definedName>
    <definedName name="denní" localSheetId="27">#REF!</definedName>
    <definedName name="denní" localSheetId="7">#REF!</definedName>
    <definedName name="denní" localSheetId="9">#REF!</definedName>
    <definedName name="denní" localSheetId="12">#REF!</definedName>
    <definedName name="denní" localSheetId="14">#REF!</definedName>
    <definedName name="denní">#REF!</definedName>
    <definedName name="dokpo" localSheetId="20">#REF!</definedName>
    <definedName name="dokpo" localSheetId="23">#REF!</definedName>
    <definedName name="dokpo" localSheetId="27">#REF!</definedName>
    <definedName name="dokpo" localSheetId="9">#REF!</definedName>
    <definedName name="dokpo" localSheetId="12">#REF!</definedName>
    <definedName name="dokpo" localSheetId="14">#REF!</definedName>
    <definedName name="dokpo">#REF!</definedName>
    <definedName name="dokpred" localSheetId="20">#REF!</definedName>
    <definedName name="dokpred" localSheetId="23">#REF!</definedName>
    <definedName name="dokpred" localSheetId="27">#REF!</definedName>
    <definedName name="dokpred" localSheetId="9">#REF!</definedName>
    <definedName name="dokpred" localSheetId="12">#REF!</definedName>
    <definedName name="dokpred" localSheetId="14">#REF!</definedName>
    <definedName name="dokpred">#REF!</definedName>
    <definedName name="druhý" localSheetId="20">#REF!</definedName>
    <definedName name="druhý" localSheetId="23">#REF!</definedName>
    <definedName name="druhý" localSheetId="27">#REF!</definedName>
    <definedName name="druhý" localSheetId="9">#REF!</definedName>
    <definedName name="druhý" localSheetId="12">#REF!</definedName>
    <definedName name="druhý" localSheetId="14">#REF!</definedName>
    <definedName name="druhý">#REF!</definedName>
    <definedName name="exterdruhý" localSheetId="20">#REF!</definedName>
    <definedName name="exterdruhý" localSheetId="23">#REF!</definedName>
    <definedName name="exterdruhý" localSheetId="27">#REF!</definedName>
    <definedName name="exterdruhý" localSheetId="9">#REF!</definedName>
    <definedName name="exterdruhý" localSheetId="12">#REF!</definedName>
    <definedName name="exterdruhý" localSheetId="14">#REF!</definedName>
    <definedName name="exterdruhý">#REF!</definedName>
    <definedName name="externeplat" localSheetId="20">#REF!</definedName>
    <definedName name="externeplat" localSheetId="23">#REF!</definedName>
    <definedName name="externeplat" localSheetId="27">#REF!</definedName>
    <definedName name="externeplat" localSheetId="9">#REF!</definedName>
    <definedName name="externeplat" localSheetId="12">#REF!</definedName>
    <definedName name="externeplat" localSheetId="14">#REF!</definedName>
    <definedName name="externeplat">#REF!</definedName>
    <definedName name="exterplat" localSheetId="20">#REF!</definedName>
    <definedName name="exterplat" localSheetId="23">#REF!</definedName>
    <definedName name="exterplat" localSheetId="27">#REF!</definedName>
    <definedName name="exterplat" localSheetId="9">#REF!</definedName>
    <definedName name="exterplat" localSheetId="12">#REF!</definedName>
    <definedName name="exterplat" localSheetId="14">#REF!</definedName>
    <definedName name="exterplat">#REF!</definedName>
    <definedName name="KKS_doc" localSheetId="20">#REF!</definedName>
    <definedName name="KKS_doc" localSheetId="23">#REF!</definedName>
    <definedName name="KKS_doc" localSheetId="27">#REF!</definedName>
    <definedName name="KKS_doc" localSheetId="9">#REF!</definedName>
    <definedName name="KKS_doc" localSheetId="12">#REF!</definedName>
    <definedName name="KKS_doc" localSheetId="14">#REF!</definedName>
    <definedName name="KKS_doc">#REF!</definedName>
    <definedName name="KKS_ost" localSheetId="20">#REF!</definedName>
    <definedName name="KKS_ost" localSheetId="23">#REF!</definedName>
    <definedName name="KKS_ost" localSheetId="27">#REF!</definedName>
    <definedName name="KKS_ost" localSheetId="9">#REF!</definedName>
    <definedName name="KKS_ost" localSheetId="12">#REF!</definedName>
    <definedName name="KKS_ost" localSheetId="14">#REF!</definedName>
    <definedName name="KKS_ost">#REF!</definedName>
    <definedName name="KKS_phd" localSheetId="20">#REF!</definedName>
    <definedName name="KKS_phd" localSheetId="23">#REF!</definedName>
    <definedName name="KKS_phd" localSheetId="27">#REF!</definedName>
    <definedName name="KKS_phd" localSheetId="9">#REF!</definedName>
    <definedName name="KKS_phd" localSheetId="12">#REF!</definedName>
    <definedName name="KKS_phd" localSheetId="14">#REF!</definedName>
    <definedName name="KKS_phd">#REF!</definedName>
    <definedName name="KKS_prof" localSheetId="20">#REF!</definedName>
    <definedName name="KKS_prof" localSheetId="23">#REF!</definedName>
    <definedName name="KKS_prof" localSheetId="27">#REF!</definedName>
    <definedName name="KKS_prof" localSheetId="9">#REF!</definedName>
    <definedName name="KKS_prof" localSheetId="12">#REF!</definedName>
    <definedName name="KKS_prof" localSheetId="14">#REF!</definedName>
    <definedName name="KKS_prof">#REF!</definedName>
    <definedName name="koef_gm_mzdy" localSheetId="20">#REF!</definedName>
    <definedName name="koef_gm_mzdy" localSheetId="23">#REF!</definedName>
    <definedName name="koef_gm_mzdy" localSheetId="27">#REF!</definedName>
    <definedName name="koef_gm_mzdy" localSheetId="9">#REF!</definedName>
    <definedName name="koef_gm_mzdy" localSheetId="12">#REF!</definedName>
    <definedName name="koef_gm_mzdy" localSheetId="14">#REF!</definedName>
    <definedName name="koef_gm_mzdy">#REF!</definedName>
    <definedName name="koef_kpn" localSheetId="20">#REF!</definedName>
    <definedName name="koef_kpn" localSheetId="23">#REF!</definedName>
    <definedName name="koef_kpn" localSheetId="27">#REF!</definedName>
    <definedName name="koef_kpn" localSheetId="9">#REF!</definedName>
    <definedName name="koef_kpn" localSheetId="12">#REF!</definedName>
    <definedName name="koef_kpn" localSheetId="14">#REF!</definedName>
    <definedName name="koef_kpn">#REF!</definedName>
    <definedName name="koef_prer_nad_gm_mzdy" localSheetId="20">#REF!</definedName>
    <definedName name="koef_prer_nad_gm_mzdy" localSheetId="23">#REF!</definedName>
    <definedName name="koef_prer_nad_gm_mzdy" localSheetId="27">#REF!</definedName>
    <definedName name="koef_prer_nad_gm_mzdy" localSheetId="9">#REF!</definedName>
    <definedName name="koef_prer_nad_gm_mzdy" localSheetId="12">#REF!</definedName>
    <definedName name="koef_prer_nad_gm_mzdy" localSheetId="14">#REF!</definedName>
    <definedName name="koef_prer_nad_gm_mzdy">#REF!</definedName>
    <definedName name="koef_PV" localSheetId="20">#REF!</definedName>
    <definedName name="koef_PV" localSheetId="23">#REF!</definedName>
    <definedName name="koef_PV" localSheetId="27">#REF!</definedName>
    <definedName name="koef_PV" localSheetId="9">#REF!</definedName>
    <definedName name="koef_PV" localSheetId="12">#REF!</definedName>
    <definedName name="koef_PV" localSheetId="14">#REF!</definedName>
    <definedName name="koef_PV">#REF!</definedName>
    <definedName name="koef_udr_kat1" localSheetId="20">#REF!</definedName>
    <definedName name="koef_udr_kat1" localSheetId="23">#REF!</definedName>
    <definedName name="koef_udr_kat1" localSheetId="27">#REF!</definedName>
    <definedName name="koef_udr_kat1" localSheetId="9">#REF!</definedName>
    <definedName name="koef_udr_kat1" localSheetId="11">#REF!</definedName>
    <definedName name="koef_udr_kat1" localSheetId="12">#REF!</definedName>
    <definedName name="koef_udr_kat1" localSheetId="14">#REF!</definedName>
    <definedName name="koef_udr_kat1">#REF!</definedName>
    <definedName name="koef_udr_kat2" localSheetId="20">#REF!</definedName>
    <definedName name="koef_udr_kat2" localSheetId="23">#REF!</definedName>
    <definedName name="koef_udr_kat2" localSheetId="27">#REF!</definedName>
    <definedName name="koef_udr_kat2" localSheetId="9">#REF!</definedName>
    <definedName name="koef_udr_kat2" localSheetId="11">#REF!</definedName>
    <definedName name="koef_udr_kat2" localSheetId="12">#REF!</definedName>
    <definedName name="koef_udr_kat2" localSheetId="14">#REF!</definedName>
    <definedName name="koef_udr_kat2">#REF!</definedName>
    <definedName name="koef_udr_kat3" localSheetId="20">#REF!</definedName>
    <definedName name="koef_udr_kat3" localSheetId="23">#REF!</definedName>
    <definedName name="koef_udr_kat3" localSheetId="27">#REF!</definedName>
    <definedName name="koef_udr_kat3" localSheetId="9">#REF!</definedName>
    <definedName name="koef_udr_kat3" localSheetId="11">#REF!</definedName>
    <definedName name="koef_udr_kat3" localSheetId="12">#REF!</definedName>
    <definedName name="koef_udr_kat3" localSheetId="14">#REF!</definedName>
    <definedName name="koef_udr_kat3">#REF!</definedName>
    <definedName name="koef_VV" localSheetId="20">#REF!</definedName>
    <definedName name="koef_VV" localSheetId="23">#REF!</definedName>
    <definedName name="koef_VV" localSheetId="27">#REF!</definedName>
    <definedName name="koef_VV" localSheetId="9">#REF!</definedName>
    <definedName name="koef_VV" localSheetId="12">#REF!</definedName>
    <definedName name="koef_VV" localSheetId="14">#REF!</definedName>
    <definedName name="koef_VV">#REF!</definedName>
    <definedName name="kpn_ca_do" localSheetId="20">#REF!</definedName>
    <definedName name="kpn_ca_do" localSheetId="23">#REF!</definedName>
    <definedName name="kpn_ca_do" localSheetId="27">#REF!</definedName>
    <definedName name="kpn_ca_do" localSheetId="9">#REF!</definedName>
    <definedName name="kpn_ca_do" localSheetId="12">#REF!</definedName>
    <definedName name="kpn_ca_do" localSheetId="14">#REF!</definedName>
    <definedName name="kpn_ca_do">#REF!</definedName>
    <definedName name="kpn_ca_nad" localSheetId="20">#REF!</definedName>
    <definedName name="kpn_ca_nad" localSheetId="23">#REF!</definedName>
    <definedName name="kpn_ca_nad" localSheetId="27">#REF!</definedName>
    <definedName name="kpn_ca_nad" localSheetId="9">#REF!</definedName>
    <definedName name="kpn_ca_nad" localSheetId="12">#REF!</definedName>
    <definedName name="kpn_ca_nad" localSheetId="14">#REF!</definedName>
    <definedName name="kpn_ca_nad">#REF!</definedName>
    <definedName name="kzk" localSheetId="20">#REF!</definedName>
    <definedName name="kzk" localSheetId="23">#REF!</definedName>
    <definedName name="kzk" localSheetId="27">#REF!</definedName>
    <definedName name="kzk" localSheetId="9">#REF!</definedName>
    <definedName name="kzk" localSheetId="12">#REF!</definedName>
    <definedName name="kzk" localSheetId="14">#REF!</definedName>
    <definedName name="kzk">#REF!</definedName>
    <definedName name="kzspp" localSheetId="20">#REF!</definedName>
    <definedName name="kzspp" localSheetId="23">#REF!</definedName>
    <definedName name="kzspp" localSheetId="27">#REF!</definedName>
    <definedName name="kzspp" localSheetId="9">#REF!</definedName>
    <definedName name="kzspp" localSheetId="12">#REF!</definedName>
    <definedName name="kzspp" localSheetId="14">#REF!</definedName>
    <definedName name="kzspp">#REF!</definedName>
    <definedName name="nefinanc">1</definedName>
    <definedName name="_xlnm.Print_Area" localSheetId="0">Obsah!$A$1:$Q$32</definedName>
    <definedName name="_xlnm.Print_Area" localSheetId="3">Súvzťažnosti!$A$1:$D$48</definedName>
    <definedName name="_xlnm.Print_Area" localSheetId="16">'T10-ŠJ '!$A$1:$D$29</definedName>
    <definedName name="_xlnm.Print_Area" localSheetId="17">'T11-Zdroje KV'!$A$1:$D$23</definedName>
    <definedName name="_xlnm.Print_Area" localSheetId="18">'T12-KV'!$A$1:$I$24</definedName>
    <definedName name="_xlnm.Print_Area" localSheetId="19">'T13-Fondy'!$A$1:$N$23</definedName>
    <definedName name="_xlnm.Print_Area" localSheetId="20">'T14-Príjmy VVŠ z POO'!$A$1:$E$24</definedName>
    <definedName name="_xlnm.Print_Area" localSheetId="22">'T16 - Štruktúra hotovosti'!$A$1:$D$26</definedName>
    <definedName name="_xlnm.Print_Area" localSheetId="23">'T17-Dotácie zo ŠF EU-nová'!$A$1:$H$35</definedName>
    <definedName name="_xlnm.Print_Area" localSheetId="24">'T18-Ostatné dotácie z kap MŠ SR'!$A$1:$E$18</definedName>
    <definedName name="_xlnm.Print_Area" localSheetId="25">'T19-Štip_ z vlastných '!$A$1:$F$30</definedName>
    <definedName name="_xlnm.Print_Area" localSheetId="5">'T1-Dotácie podľa DZ'!$A$1:$E$19</definedName>
    <definedName name="_xlnm.Print_Area" localSheetId="26">'T20_motivačné štipendiá'!$A$1:$F$14</definedName>
    <definedName name="_xlnm.Print_Area" localSheetId="27">'T20a-štipendiá z POO'!$A$1:$F$14</definedName>
    <definedName name="_xlnm.Print_Area" localSheetId="29">'T21-štruktúra_384'!$A$1:$M$15</definedName>
    <definedName name="_xlnm.Print_Area" localSheetId="30">T22_Výnosy_soc_oblasť!$A$1:$F$45</definedName>
    <definedName name="_xlnm.Print_Area" localSheetId="31">T23_Náklady_soc_oblasť!$A$1:$F$42</definedName>
    <definedName name="_xlnm.Print_Area" localSheetId="7">'T3-Výnosy'!$A$1:$H$74</definedName>
    <definedName name="_xlnm.Print_Area" localSheetId="8">'T4-Výnosy zo školného'!$A$1:$D$22</definedName>
    <definedName name="_xlnm.Print_Area" localSheetId="9">'T5 - Analýza nákladov'!$A$1:$H$108</definedName>
    <definedName name="_xlnm.Print_Area" localSheetId="11">'T6a-Zamestnanci_a_mzdy (ženy)'!$A$1:$O$37</definedName>
    <definedName name="_xlnm.Print_Area" localSheetId="10">'T6-Zamestnanci_a_mzdy'!$A$1:$N$38</definedName>
    <definedName name="_xlnm.Print_Area" localSheetId="12">'T7_Doktorandi '!$A$1:$E$11</definedName>
    <definedName name="_xlnm.Print_Area" localSheetId="14">'T8a-Teh_štipendiá'!$A$1:$F$15</definedName>
    <definedName name="_xlnm.Print_Area" localSheetId="13">'T8-Soc_štipendiá'!$A$1:$F$16</definedName>
    <definedName name="_xlnm.Print_Area" localSheetId="15">'T9_ŠD '!$A$1:$F$22</definedName>
    <definedName name="_xlnm.Print_Area" localSheetId="2">Vysvetlivky!$A$1:$B$100</definedName>
    <definedName name="pocet_jedal" localSheetId="20">#REF!</definedName>
    <definedName name="pocet_jedal" localSheetId="23">#REF!</definedName>
    <definedName name="pocet_jedal" localSheetId="27">#REF!</definedName>
    <definedName name="pocet_jedal" localSheetId="9">#REF!</definedName>
    <definedName name="pocet_jedal" localSheetId="11">#REF!</definedName>
    <definedName name="pocet_jedal" localSheetId="12">#REF!</definedName>
    <definedName name="pocet_jedal" localSheetId="14">#REF!</definedName>
    <definedName name="pocet_jedal">#REF!</definedName>
    <definedName name="podiel" localSheetId="20">#REF!</definedName>
    <definedName name="podiel" localSheetId="23">#REF!</definedName>
    <definedName name="podiel" localSheetId="27">#REF!</definedName>
    <definedName name="podiel" localSheetId="9">#REF!</definedName>
    <definedName name="podiel" localSheetId="12">#REF!</definedName>
    <definedName name="podiel" localSheetId="14">#REF!</definedName>
    <definedName name="podiel">#REF!</definedName>
    <definedName name="poistné" localSheetId="20">#REF!</definedName>
    <definedName name="poistné" localSheetId="23">#REF!</definedName>
    <definedName name="poistné" localSheetId="27">#REF!</definedName>
    <definedName name="poistné" localSheetId="9">#REF!</definedName>
    <definedName name="poistné" localSheetId="12">#REF!</definedName>
    <definedName name="poistné" localSheetId="14">#REF!</definedName>
    <definedName name="poistné">#REF!</definedName>
    <definedName name="Pp_DrŠ_exist" localSheetId="20">#REF!</definedName>
    <definedName name="Pp_DrŠ_exist" localSheetId="23">#REF!</definedName>
    <definedName name="Pp_DrŠ_exist" localSheetId="27">#REF!</definedName>
    <definedName name="Pp_DrŠ_exist" localSheetId="9">#REF!</definedName>
    <definedName name="Pp_DrŠ_exist" localSheetId="11">#REF!</definedName>
    <definedName name="Pp_DrŠ_exist" localSheetId="12">#REF!</definedName>
    <definedName name="Pp_DrŠ_exist" localSheetId="14">#REF!</definedName>
    <definedName name="Pp_DrŠ_exist">#REF!</definedName>
    <definedName name="Pp_DrŠ_noví" localSheetId="20">#REF!</definedName>
    <definedName name="Pp_DrŠ_noví" localSheetId="23">#REF!</definedName>
    <definedName name="Pp_DrŠ_noví" localSheetId="27">#REF!</definedName>
    <definedName name="Pp_DrŠ_noví" localSheetId="9">#REF!</definedName>
    <definedName name="Pp_DrŠ_noví" localSheetId="11">#REF!</definedName>
    <definedName name="Pp_DrŠ_noví" localSheetId="12">#REF!</definedName>
    <definedName name="Pp_DrŠ_noví" localSheetId="14">#REF!</definedName>
    <definedName name="Pp_DrŠ_noví">#REF!</definedName>
    <definedName name="Pp_DrŠ_spolu" localSheetId="20">#REF!</definedName>
    <definedName name="Pp_DrŠ_spolu" localSheetId="23">#REF!</definedName>
    <definedName name="Pp_DrŠ_spolu" localSheetId="27">#REF!</definedName>
    <definedName name="Pp_DrŠ_spolu" localSheetId="9">#REF!</definedName>
    <definedName name="Pp_DrŠ_spolu" localSheetId="11">#REF!</definedName>
    <definedName name="Pp_DrŠ_spolu" localSheetId="12">#REF!</definedName>
    <definedName name="Pp_DrŠ_spolu" localSheetId="14">#REF!</definedName>
    <definedName name="Pp_DrŠ_spolu">#REF!</definedName>
    <definedName name="Pp_klinické_TaS" localSheetId="20">#REF!</definedName>
    <definedName name="Pp_klinické_TaS" localSheetId="23">#REF!</definedName>
    <definedName name="Pp_klinické_TaS" localSheetId="27">#REF!</definedName>
    <definedName name="Pp_klinické_TaS" localSheetId="9">#REF!</definedName>
    <definedName name="Pp_klinické_TaS" localSheetId="11">#REF!</definedName>
    <definedName name="Pp_klinické_TaS" localSheetId="12">#REF!</definedName>
    <definedName name="Pp_klinické_TaS" localSheetId="14">#REF!</definedName>
    <definedName name="Pp_klinické_TaS">#REF!</definedName>
    <definedName name="Pp_klinické_TaS_rozpísaný" localSheetId="20">#REF!</definedName>
    <definedName name="Pp_klinické_TaS_rozpísaný" localSheetId="23">#REF!</definedName>
    <definedName name="Pp_klinické_TaS_rozpísaný" localSheetId="27">#REF!</definedName>
    <definedName name="Pp_klinické_TaS_rozpísaný" localSheetId="9">#REF!</definedName>
    <definedName name="Pp_klinické_TaS_rozpísaný" localSheetId="11">#REF!</definedName>
    <definedName name="Pp_klinické_TaS_rozpísaný" localSheetId="12">#REF!</definedName>
    <definedName name="Pp_klinické_TaS_rozpísaný" localSheetId="14">#REF!</definedName>
    <definedName name="Pp_klinické_TaS_rozpísaný">#REF!</definedName>
    <definedName name="Pp_Rozvoj_BD" localSheetId="20">#REF!</definedName>
    <definedName name="Pp_Rozvoj_BD" localSheetId="23">#REF!</definedName>
    <definedName name="Pp_Rozvoj_BD" localSheetId="27">#REF!</definedName>
    <definedName name="Pp_Rozvoj_BD" localSheetId="9">#REF!</definedName>
    <definedName name="Pp_Rozvoj_BD" localSheetId="12">#REF!</definedName>
    <definedName name="Pp_Rozvoj_BD" localSheetId="14">#REF!</definedName>
    <definedName name="Pp_Rozvoj_BD">#REF!</definedName>
    <definedName name="Pp_Soc_BD" localSheetId="20">#REF!</definedName>
    <definedName name="Pp_Soc_BD" localSheetId="23">#REF!</definedName>
    <definedName name="Pp_Soc_BD" localSheetId="27">#REF!</definedName>
    <definedName name="Pp_Soc_BD" localSheetId="9">#REF!</definedName>
    <definedName name="Pp_Soc_BD" localSheetId="12">#REF!</definedName>
    <definedName name="Pp_Soc_BD" localSheetId="14">#REF!</definedName>
    <definedName name="Pp_Soc_BD">#REF!</definedName>
    <definedName name="Pp_VaT_BD" localSheetId="20">#REF!</definedName>
    <definedName name="Pp_VaT_BD" localSheetId="23">#REF!</definedName>
    <definedName name="Pp_VaT_BD" localSheetId="27">#REF!</definedName>
    <definedName name="Pp_VaT_BD" localSheetId="9">#REF!</definedName>
    <definedName name="Pp_VaT_BD" localSheetId="12">#REF!</definedName>
    <definedName name="Pp_VaT_BD" localSheetId="14">#REF!</definedName>
    <definedName name="Pp_VaT_BD">#REF!</definedName>
    <definedName name="Pp_VaT_mzdy" localSheetId="20">#REF!</definedName>
    <definedName name="Pp_VaT_mzdy" localSheetId="23">#REF!</definedName>
    <definedName name="Pp_VaT_mzdy" localSheetId="27">#REF!</definedName>
    <definedName name="Pp_VaT_mzdy" localSheetId="9">#REF!</definedName>
    <definedName name="Pp_VaT_mzdy" localSheetId="12">#REF!</definedName>
    <definedName name="Pp_VaT_mzdy" localSheetId="14">#REF!</definedName>
    <definedName name="Pp_VaT_mzdy">#REF!</definedName>
    <definedName name="Pp_VaT_mzdy_rezerva" localSheetId="20">#REF!</definedName>
    <definedName name="Pp_VaT_mzdy_rezerva" localSheetId="23">#REF!</definedName>
    <definedName name="Pp_VaT_mzdy_rezerva" localSheetId="27">#REF!</definedName>
    <definedName name="Pp_VaT_mzdy_rezerva" localSheetId="9">#REF!</definedName>
    <definedName name="Pp_VaT_mzdy_rezerva" localSheetId="12">#REF!</definedName>
    <definedName name="Pp_VaT_mzdy_rezerva" localSheetId="14">#REF!</definedName>
    <definedName name="Pp_VaT_mzdy_rezerva">#REF!</definedName>
    <definedName name="Pp_VaT_mzdy_zac_roka" localSheetId="20">#REF!</definedName>
    <definedName name="Pp_VaT_mzdy_zac_roka" localSheetId="23">#REF!</definedName>
    <definedName name="Pp_VaT_mzdy_zac_roka" localSheetId="27">#REF!</definedName>
    <definedName name="Pp_VaT_mzdy_zac_roka" localSheetId="9">#REF!</definedName>
    <definedName name="Pp_VaT_mzdy_zac_roka" localSheetId="12">#REF!</definedName>
    <definedName name="Pp_VaT_mzdy_zac_roka" localSheetId="14">#REF!</definedName>
    <definedName name="Pp_VaT_mzdy_zac_roka">#REF!</definedName>
    <definedName name="Pp_Vzdel_BD" localSheetId="20">#REF!</definedName>
    <definedName name="Pp_Vzdel_BD" localSheetId="23">#REF!</definedName>
    <definedName name="Pp_Vzdel_BD" localSheetId="27">#REF!</definedName>
    <definedName name="Pp_Vzdel_BD" localSheetId="9">#REF!</definedName>
    <definedName name="Pp_Vzdel_BD" localSheetId="12">#REF!</definedName>
    <definedName name="Pp_Vzdel_BD" localSheetId="14">#REF!</definedName>
    <definedName name="Pp_Vzdel_BD">#REF!</definedName>
    <definedName name="Pp_Vzdel_mzdy" localSheetId="20">#REF!</definedName>
    <definedName name="Pp_Vzdel_mzdy" localSheetId="23">#REF!</definedName>
    <definedName name="Pp_Vzdel_mzdy" localSheetId="27">#REF!</definedName>
    <definedName name="Pp_Vzdel_mzdy" localSheetId="9">#REF!</definedName>
    <definedName name="Pp_Vzdel_mzdy" localSheetId="12">#REF!</definedName>
    <definedName name="Pp_Vzdel_mzdy" localSheetId="14">#REF!</definedName>
    <definedName name="Pp_Vzdel_mzdy">#REF!</definedName>
    <definedName name="Pp_Vzdel_mzdy_kontr" localSheetId="20">#REF!</definedName>
    <definedName name="Pp_Vzdel_mzdy_kontr" localSheetId="23">#REF!</definedName>
    <definedName name="Pp_Vzdel_mzdy_kontr" localSheetId="27">#REF!</definedName>
    <definedName name="Pp_Vzdel_mzdy_kontr" localSheetId="9">#REF!</definedName>
    <definedName name="Pp_Vzdel_mzdy_kontr" localSheetId="12">#REF!</definedName>
    <definedName name="Pp_Vzdel_mzdy_kontr" localSheetId="14">#REF!</definedName>
    <definedName name="Pp_Vzdel_mzdy_kontr">#REF!</definedName>
    <definedName name="Pp_Vzdel_mzdy_na_prer_modif" localSheetId="20">#REF!</definedName>
    <definedName name="Pp_Vzdel_mzdy_na_prer_modif" localSheetId="23">#REF!</definedName>
    <definedName name="Pp_Vzdel_mzdy_na_prer_modif" localSheetId="27">#REF!</definedName>
    <definedName name="Pp_Vzdel_mzdy_na_prer_modif" localSheetId="9">#REF!</definedName>
    <definedName name="Pp_Vzdel_mzdy_na_prer_modif" localSheetId="11">#REF!</definedName>
    <definedName name="Pp_Vzdel_mzdy_na_prer_modif" localSheetId="12">#REF!</definedName>
    <definedName name="Pp_Vzdel_mzdy_na_prer_modif" localSheetId="14">#REF!</definedName>
    <definedName name="Pp_Vzdel_mzdy_na_prer_modif">#REF!</definedName>
    <definedName name="Pp_Vzdel_mzdy_na_prer_nemodif" localSheetId="20">#REF!</definedName>
    <definedName name="Pp_Vzdel_mzdy_na_prer_nemodif" localSheetId="23">#REF!</definedName>
    <definedName name="Pp_Vzdel_mzdy_na_prer_nemodif" localSheetId="27">#REF!</definedName>
    <definedName name="Pp_Vzdel_mzdy_na_prer_nemodif" localSheetId="9">#REF!</definedName>
    <definedName name="Pp_Vzdel_mzdy_na_prer_nemodif" localSheetId="11">#REF!</definedName>
    <definedName name="Pp_Vzdel_mzdy_na_prer_nemodif" localSheetId="12">#REF!</definedName>
    <definedName name="Pp_Vzdel_mzdy_na_prer_nemodif" localSheetId="14">#REF!</definedName>
    <definedName name="Pp_Vzdel_mzdy_na_prer_nemodif">#REF!</definedName>
    <definedName name="Pp_Vzdel_mzdy_prevádz" localSheetId="20">#REF!</definedName>
    <definedName name="Pp_Vzdel_mzdy_prevádz" localSheetId="23">#REF!</definedName>
    <definedName name="Pp_Vzdel_mzdy_prevádz" localSheetId="27">#REF!</definedName>
    <definedName name="Pp_Vzdel_mzdy_prevádz" localSheetId="9">#REF!</definedName>
    <definedName name="Pp_Vzdel_mzdy_prevádz" localSheetId="12">#REF!</definedName>
    <definedName name="Pp_Vzdel_mzdy_prevádz" localSheetId="14">#REF!</definedName>
    <definedName name="Pp_Vzdel_mzdy_prevádz">#REF!</definedName>
    <definedName name="Pp_Vzdel_mzdy_rezerva" localSheetId="20">#REF!</definedName>
    <definedName name="Pp_Vzdel_mzdy_rezerva" localSheetId="23">#REF!</definedName>
    <definedName name="Pp_Vzdel_mzdy_rezerva" localSheetId="27">#REF!</definedName>
    <definedName name="Pp_Vzdel_mzdy_rezerva" localSheetId="9">#REF!</definedName>
    <definedName name="Pp_Vzdel_mzdy_rezerva" localSheetId="12">#REF!</definedName>
    <definedName name="Pp_Vzdel_mzdy_rezerva" localSheetId="14">#REF!</definedName>
    <definedName name="Pp_Vzdel_mzdy_rezerva">#REF!</definedName>
    <definedName name="Pp_Vzdel_mzdy_spec" localSheetId="20">#REF!</definedName>
    <definedName name="Pp_Vzdel_mzdy_spec" localSheetId="23">#REF!</definedName>
    <definedName name="Pp_Vzdel_mzdy_spec" localSheetId="27">#REF!</definedName>
    <definedName name="Pp_Vzdel_mzdy_spec" localSheetId="9">#REF!</definedName>
    <definedName name="Pp_Vzdel_mzdy_spec" localSheetId="12">#REF!</definedName>
    <definedName name="Pp_Vzdel_mzdy_spec" localSheetId="14">#REF!</definedName>
    <definedName name="Pp_Vzdel_mzdy_spec">#REF!</definedName>
    <definedName name="Pp_Vzdel_mzdy_výkon" localSheetId="20">#REF!</definedName>
    <definedName name="Pp_Vzdel_mzdy_výkon" localSheetId="23">#REF!</definedName>
    <definedName name="Pp_Vzdel_mzdy_výkon" localSheetId="27">#REF!</definedName>
    <definedName name="Pp_Vzdel_mzdy_výkon" localSheetId="9">#REF!</definedName>
    <definedName name="Pp_Vzdel_mzdy_výkon" localSheetId="12">#REF!</definedName>
    <definedName name="Pp_Vzdel_mzdy_výkon" localSheetId="14">#REF!</definedName>
    <definedName name="Pp_Vzdel_mzdy_výkon">#REF!</definedName>
    <definedName name="Pp_Vzdel_mzdy_výkon_PV" localSheetId="20">#REF!</definedName>
    <definedName name="Pp_Vzdel_mzdy_výkon_PV" localSheetId="23">#REF!</definedName>
    <definedName name="Pp_Vzdel_mzdy_výkon_PV" localSheetId="27">#REF!</definedName>
    <definedName name="Pp_Vzdel_mzdy_výkon_PV" localSheetId="9">#REF!</definedName>
    <definedName name="Pp_Vzdel_mzdy_výkon_PV" localSheetId="12">#REF!</definedName>
    <definedName name="Pp_Vzdel_mzdy_výkon_PV" localSheetId="14">#REF!</definedName>
    <definedName name="Pp_Vzdel_mzdy_výkon_PV">#REF!</definedName>
    <definedName name="Pp_Vzdel_mzdy_výkon_PV_bez" localSheetId="20">#REF!</definedName>
    <definedName name="Pp_Vzdel_mzdy_výkon_PV_bez" localSheetId="23">#REF!</definedName>
    <definedName name="Pp_Vzdel_mzdy_výkon_PV_bez" localSheetId="27">#REF!</definedName>
    <definedName name="Pp_Vzdel_mzdy_výkon_PV_bez" localSheetId="9">#REF!</definedName>
    <definedName name="Pp_Vzdel_mzdy_výkon_PV_bez" localSheetId="12">#REF!</definedName>
    <definedName name="Pp_Vzdel_mzdy_výkon_PV_bez" localSheetId="14">#REF!</definedName>
    <definedName name="Pp_Vzdel_mzdy_výkon_PV_bez">#REF!</definedName>
    <definedName name="Pp_Vzdel_mzdy_výkon_PV_um" localSheetId="20">#REF!</definedName>
    <definedName name="Pp_Vzdel_mzdy_výkon_PV_um" localSheetId="23">#REF!</definedName>
    <definedName name="Pp_Vzdel_mzdy_výkon_PV_um" localSheetId="27">#REF!</definedName>
    <definedName name="Pp_Vzdel_mzdy_výkon_PV_um" localSheetId="9">#REF!</definedName>
    <definedName name="Pp_Vzdel_mzdy_výkon_PV_um" localSheetId="12">#REF!</definedName>
    <definedName name="Pp_Vzdel_mzdy_výkon_PV_um" localSheetId="14">#REF!</definedName>
    <definedName name="Pp_Vzdel_mzdy_výkon_PV_um">#REF!</definedName>
    <definedName name="Pp_Vzdel_mzdy_výkon_VV" localSheetId="20">#REF!</definedName>
    <definedName name="Pp_Vzdel_mzdy_výkon_VV" localSheetId="23">#REF!</definedName>
    <definedName name="Pp_Vzdel_mzdy_výkon_VV" localSheetId="27">#REF!</definedName>
    <definedName name="Pp_Vzdel_mzdy_výkon_VV" localSheetId="9">#REF!</definedName>
    <definedName name="Pp_Vzdel_mzdy_výkon_VV" localSheetId="12">#REF!</definedName>
    <definedName name="Pp_Vzdel_mzdy_výkon_VV" localSheetId="14">#REF!</definedName>
    <definedName name="Pp_Vzdel_mzdy_výkon_VV">#REF!</definedName>
    <definedName name="Pp_Vzdel_mzdy_výkon_VV_bez" localSheetId="20">#REF!</definedName>
    <definedName name="Pp_Vzdel_mzdy_výkon_VV_bez" localSheetId="23">#REF!</definedName>
    <definedName name="Pp_Vzdel_mzdy_výkon_VV_bez" localSheetId="27">#REF!</definedName>
    <definedName name="Pp_Vzdel_mzdy_výkon_VV_bez" localSheetId="9">#REF!</definedName>
    <definedName name="Pp_Vzdel_mzdy_výkon_VV_bez" localSheetId="12">#REF!</definedName>
    <definedName name="Pp_Vzdel_mzdy_výkon_VV_bez" localSheetId="14">#REF!</definedName>
    <definedName name="Pp_Vzdel_mzdy_výkon_VV_bez">#REF!</definedName>
    <definedName name="Pp_Vzdel_mzdy_výkon_VV_um" localSheetId="20">#REF!</definedName>
    <definedName name="Pp_Vzdel_mzdy_výkon_VV_um" localSheetId="23">#REF!</definedName>
    <definedName name="Pp_Vzdel_mzdy_výkon_VV_um" localSheetId="27">#REF!</definedName>
    <definedName name="Pp_Vzdel_mzdy_výkon_VV_um" localSheetId="9">#REF!</definedName>
    <definedName name="Pp_Vzdel_mzdy_výkon_VV_um" localSheetId="12">#REF!</definedName>
    <definedName name="Pp_Vzdel_mzdy_výkon_VV_um" localSheetId="14">#REF!</definedName>
    <definedName name="Pp_Vzdel_mzdy_výkon_VV_um">#REF!</definedName>
    <definedName name="Pp_Vzdel_spec_prax" localSheetId="20">#REF!</definedName>
    <definedName name="Pp_Vzdel_spec_prax" localSheetId="23">#REF!</definedName>
    <definedName name="Pp_Vzdel_spec_prax" localSheetId="27">#REF!</definedName>
    <definedName name="Pp_Vzdel_spec_prax" localSheetId="9">#REF!</definedName>
    <definedName name="Pp_Vzdel_spec_prax" localSheetId="11">#REF!</definedName>
    <definedName name="Pp_Vzdel_spec_prax" localSheetId="12">#REF!</definedName>
    <definedName name="Pp_Vzdel_spec_prax" localSheetId="14">#REF!</definedName>
    <definedName name="Pp_Vzdel_spec_prax">#REF!</definedName>
    <definedName name="Pp_Vzdel_TaS" localSheetId="20">#REF!</definedName>
    <definedName name="Pp_Vzdel_TaS" localSheetId="23">#REF!</definedName>
    <definedName name="Pp_Vzdel_TaS" localSheetId="27">#REF!</definedName>
    <definedName name="Pp_Vzdel_TaS" localSheetId="9">#REF!</definedName>
    <definedName name="Pp_Vzdel_TaS" localSheetId="12">#REF!</definedName>
    <definedName name="Pp_Vzdel_TaS" localSheetId="14">#REF!</definedName>
    <definedName name="Pp_Vzdel_TaS">#REF!</definedName>
    <definedName name="Pp_Vzdel_TaS_rezerva" localSheetId="20">#REF!</definedName>
    <definedName name="Pp_Vzdel_TaS_rezerva" localSheetId="23">#REF!</definedName>
    <definedName name="Pp_Vzdel_TaS_rezerva" localSheetId="27">#REF!</definedName>
    <definedName name="Pp_Vzdel_TaS_rezerva" localSheetId="9">#REF!</definedName>
    <definedName name="Pp_Vzdel_TaS_rezerva" localSheetId="12">#REF!</definedName>
    <definedName name="Pp_Vzdel_TaS_rezerva" localSheetId="14">#REF!</definedName>
    <definedName name="Pp_Vzdel_TaS_rezerva">#REF!</definedName>
    <definedName name="Pp_Vzdel_TaS_spec" localSheetId="20">#REF!</definedName>
    <definedName name="Pp_Vzdel_TaS_spec" localSheetId="23">#REF!</definedName>
    <definedName name="Pp_Vzdel_TaS_spec" localSheetId="27">#REF!</definedName>
    <definedName name="Pp_Vzdel_TaS_spec" localSheetId="9">#REF!</definedName>
    <definedName name="Pp_Vzdel_TaS_spec" localSheetId="11">#REF!</definedName>
    <definedName name="Pp_Vzdel_TaS_spec" localSheetId="12">#REF!</definedName>
    <definedName name="Pp_Vzdel_TaS_spec" localSheetId="14">#REF!</definedName>
    <definedName name="Pp_Vzdel_TaS_spec">#REF!</definedName>
    <definedName name="Pp_Vzdel_TaS_stav" localSheetId="20">#REF!</definedName>
    <definedName name="Pp_Vzdel_TaS_stav" localSheetId="23">#REF!</definedName>
    <definedName name="Pp_Vzdel_TaS_stav" localSheetId="27">#REF!</definedName>
    <definedName name="Pp_Vzdel_TaS_stav" localSheetId="9">#REF!</definedName>
    <definedName name="Pp_Vzdel_TaS_stav" localSheetId="12">#REF!</definedName>
    <definedName name="Pp_Vzdel_TaS_stav" localSheetId="14">#REF!</definedName>
    <definedName name="Pp_Vzdel_TaS_stav">#REF!</definedName>
    <definedName name="Pp_Vzdel_TaS_výkon" localSheetId="20">#REF!</definedName>
    <definedName name="Pp_Vzdel_TaS_výkon" localSheetId="23">#REF!</definedName>
    <definedName name="Pp_Vzdel_TaS_výkon" localSheetId="27">#REF!</definedName>
    <definedName name="Pp_Vzdel_TaS_výkon" localSheetId="9">#REF!</definedName>
    <definedName name="Pp_Vzdel_TaS_výkon" localSheetId="11">#REF!</definedName>
    <definedName name="Pp_Vzdel_TaS_výkon" localSheetId="12">#REF!</definedName>
    <definedName name="Pp_Vzdel_TaS_výkon" localSheetId="14">#REF!</definedName>
    <definedName name="Pp_Vzdel_TaS_výkon">#REF!</definedName>
    <definedName name="Pp_Vzdel_TaS_výkon_PPŠ" localSheetId="20">#REF!</definedName>
    <definedName name="Pp_Vzdel_TaS_výkon_PPŠ" localSheetId="23">#REF!</definedName>
    <definedName name="Pp_Vzdel_TaS_výkon_PPŠ" localSheetId="27">#REF!</definedName>
    <definedName name="Pp_Vzdel_TaS_výkon_PPŠ" localSheetId="9">#REF!</definedName>
    <definedName name="Pp_Vzdel_TaS_výkon_PPŠ" localSheetId="11">#REF!</definedName>
    <definedName name="Pp_Vzdel_TaS_výkon_PPŠ" localSheetId="12">#REF!</definedName>
    <definedName name="Pp_Vzdel_TaS_výkon_PPŠ" localSheetId="14">#REF!</definedName>
    <definedName name="Pp_Vzdel_TaS_výkon_PPŠ">#REF!</definedName>
    <definedName name="Pp_Vzdel_TaS_výkon_PPŠ_a_zákl" localSheetId="20">#REF!</definedName>
    <definedName name="Pp_Vzdel_TaS_výkon_PPŠ_a_zákl" localSheetId="23">#REF!</definedName>
    <definedName name="Pp_Vzdel_TaS_výkon_PPŠ_a_zákl" localSheetId="27">#REF!</definedName>
    <definedName name="Pp_Vzdel_TaS_výkon_PPŠ_a_zákl" localSheetId="9">#REF!</definedName>
    <definedName name="Pp_Vzdel_TaS_výkon_PPŠ_a_zákl" localSheetId="11">#REF!</definedName>
    <definedName name="Pp_Vzdel_TaS_výkon_PPŠ_a_zákl" localSheetId="12">#REF!</definedName>
    <definedName name="Pp_Vzdel_TaS_výkon_PPŠ_a_zákl" localSheetId="14">#REF!</definedName>
    <definedName name="Pp_Vzdel_TaS_výkon_PPŠ_a_zákl">#REF!</definedName>
    <definedName name="Pp_Vzdel_TaS_výkon_PPŠ_KEN" localSheetId="20">#REF!</definedName>
    <definedName name="Pp_Vzdel_TaS_výkon_PPŠ_KEN" localSheetId="23">#REF!</definedName>
    <definedName name="Pp_Vzdel_TaS_výkon_PPŠ_KEN" localSheetId="27">#REF!</definedName>
    <definedName name="Pp_Vzdel_TaS_výkon_PPŠ_KEN" localSheetId="9">#REF!</definedName>
    <definedName name="Pp_Vzdel_TaS_výkon_PPŠ_KEN" localSheetId="11">#REF!</definedName>
    <definedName name="Pp_Vzdel_TaS_výkon_PPŠ_KEN" localSheetId="12">#REF!</definedName>
    <definedName name="Pp_Vzdel_TaS_výkon_PPŠ_KEN" localSheetId="14">#REF!</definedName>
    <definedName name="Pp_Vzdel_TaS_výkon_PPŠ_KEN">#REF!</definedName>
    <definedName name="Pp_Vzdel_TaS_zahr_granty" localSheetId="20">#REF!</definedName>
    <definedName name="Pp_Vzdel_TaS_zahr_granty" localSheetId="23">#REF!</definedName>
    <definedName name="Pp_Vzdel_TaS_zahr_granty" localSheetId="27">#REF!</definedName>
    <definedName name="Pp_Vzdel_TaS_zahr_granty" localSheetId="9">#REF!</definedName>
    <definedName name="Pp_Vzdel_TaS_zahr_granty" localSheetId="12">#REF!</definedName>
    <definedName name="Pp_Vzdel_TaS_zahr_granty" localSheetId="14">#REF!</definedName>
    <definedName name="Pp_Vzdel_TaS_zahr_granty">#REF!</definedName>
    <definedName name="Pp_Vzdel_TaS_zákl" localSheetId="20">#REF!</definedName>
    <definedName name="Pp_Vzdel_TaS_zákl" localSheetId="23">#REF!</definedName>
    <definedName name="Pp_Vzdel_TaS_zákl" localSheetId="27">#REF!</definedName>
    <definedName name="Pp_Vzdel_TaS_zákl" localSheetId="9">#REF!</definedName>
    <definedName name="Pp_Vzdel_TaS_zákl" localSheetId="11">#REF!</definedName>
    <definedName name="Pp_Vzdel_TaS_zákl" localSheetId="12">#REF!</definedName>
    <definedName name="Pp_Vzdel_TaS_zákl" localSheetId="14">#REF!</definedName>
    <definedName name="Pp_Vzdel_TaS_zákl">#REF!</definedName>
    <definedName name="Pr_AV_BD" localSheetId="20">#REF!</definedName>
    <definedName name="Pr_AV_BD" localSheetId="23">#REF!</definedName>
    <definedName name="Pr_AV_BD" localSheetId="27">#REF!</definedName>
    <definedName name="Pr_AV_BD" localSheetId="9">#REF!</definedName>
    <definedName name="Pr_AV_BD" localSheetId="12">#REF!</definedName>
    <definedName name="Pr_AV_BD" localSheetId="14">#REF!</definedName>
    <definedName name="Pr_AV_BD">#REF!</definedName>
    <definedName name="Pr_IV_BD" localSheetId="20">#REF!</definedName>
    <definedName name="Pr_IV_BD" localSheetId="23">#REF!</definedName>
    <definedName name="Pr_IV_BD" localSheetId="27">#REF!</definedName>
    <definedName name="Pr_IV_BD" localSheetId="9">#REF!</definedName>
    <definedName name="Pr_IV_BD" localSheetId="12">#REF!</definedName>
    <definedName name="Pr_IV_BD" localSheetId="14">#REF!</definedName>
    <definedName name="Pr_IV_BD">#REF!</definedName>
    <definedName name="Pr_IV_KV" localSheetId="20">#REF!</definedName>
    <definedName name="Pr_IV_KV" localSheetId="23">#REF!</definedName>
    <definedName name="Pr_IV_KV" localSheetId="27">#REF!</definedName>
    <definedName name="Pr_IV_KV" localSheetId="9">#REF!</definedName>
    <definedName name="Pr_IV_KV" localSheetId="12">#REF!</definedName>
    <definedName name="Pr_IV_KV" localSheetId="14">#REF!</definedName>
    <definedName name="Pr_IV_KV">#REF!</definedName>
    <definedName name="Pr_IV_KV_rezerva" localSheetId="20">#REF!</definedName>
    <definedName name="Pr_IV_KV_rezerva" localSheetId="23">#REF!</definedName>
    <definedName name="Pr_IV_KV_rezerva" localSheetId="27">#REF!</definedName>
    <definedName name="Pr_IV_KV_rezerva" localSheetId="9">#REF!</definedName>
    <definedName name="Pr_IV_KV_rezerva" localSheetId="12">#REF!</definedName>
    <definedName name="Pr_IV_KV_rezerva" localSheetId="14">#REF!</definedName>
    <definedName name="Pr_IV_KV_rezerva">#REF!</definedName>
    <definedName name="Pr_KEGA_BD" localSheetId="20">#REF!</definedName>
    <definedName name="Pr_KEGA_BD" localSheetId="23">#REF!</definedName>
    <definedName name="Pr_KEGA_BD" localSheetId="27">#REF!</definedName>
    <definedName name="Pr_KEGA_BD" localSheetId="9">#REF!</definedName>
    <definedName name="Pr_KEGA_BD" localSheetId="12">#REF!</definedName>
    <definedName name="Pr_KEGA_BD" localSheetId="14">#REF!</definedName>
    <definedName name="Pr_KEGA_BD">#REF!</definedName>
    <definedName name="Pr_klinické" localSheetId="20">#REF!</definedName>
    <definedName name="Pr_klinické" localSheetId="23">#REF!</definedName>
    <definedName name="Pr_klinické" localSheetId="27">#REF!</definedName>
    <definedName name="Pr_klinické" localSheetId="9">#REF!</definedName>
    <definedName name="Pr_klinické" localSheetId="12">#REF!</definedName>
    <definedName name="Pr_klinické" localSheetId="14">#REF!</definedName>
    <definedName name="Pr_klinické">#REF!</definedName>
    <definedName name="Pr_KŠ" localSheetId="20">#REF!</definedName>
    <definedName name="Pr_KŠ" localSheetId="23">#REF!</definedName>
    <definedName name="Pr_KŠ" localSheetId="27">#REF!</definedName>
    <definedName name="Pr_KŠ" localSheetId="9">#REF!</definedName>
    <definedName name="Pr_KŠ" localSheetId="11">#REF!</definedName>
    <definedName name="Pr_KŠ" localSheetId="12">#REF!</definedName>
    <definedName name="Pr_KŠ" localSheetId="14">#REF!</definedName>
    <definedName name="Pr_KŠ">#REF!</definedName>
    <definedName name="Pr_motštip_BD" localSheetId="20">#REF!</definedName>
    <definedName name="Pr_motštip_BD" localSheetId="23">#REF!</definedName>
    <definedName name="Pr_motštip_BD" localSheetId="27">#REF!</definedName>
    <definedName name="Pr_motštip_BD" localSheetId="9">#REF!</definedName>
    <definedName name="Pr_motštip_BD" localSheetId="12">#REF!</definedName>
    <definedName name="Pr_motštip_BD" localSheetId="14">#REF!</definedName>
    <definedName name="Pr_motštip_BD">#REF!</definedName>
    <definedName name="Pr_MVTS_BD" localSheetId="20">#REF!</definedName>
    <definedName name="Pr_MVTS_BD" localSheetId="23">#REF!</definedName>
    <definedName name="Pr_MVTS_BD" localSheetId="27">#REF!</definedName>
    <definedName name="Pr_MVTS_BD" localSheetId="9">#REF!</definedName>
    <definedName name="Pr_MVTS_BD" localSheetId="12">#REF!</definedName>
    <definedName name="Pr_MVTS_BD" localSheetId="14">#REF!</definedName>
    <definedName name="Pr_MVTS_BD">#REF!</definedName>
    <definedName name="Pr_socštip_BD" localSheetId="20">#REF!</definedName>
    <definedName name="Pr_socštip_BD" localSheetId="23">#REF!</definedName>
    <definedName name="Pr_socštip_BD" localSheetId="27">#REF!</definedName>
    <definedName name="Pr_socštip_BD" localSheetId="9">#REF!</definedName>
    <definedName name="Pr_socštip_BD" localSheetId="12">#REF!</definedName>
    <definedName name="Pr_socštip_BD" localSheetId="14">#REF!</definedName>
    <definedName name="Pr_socštip_BD">#REF!</definedName>
    <definedName name="Pr_ŠD" localSheetId="20">#REF!</definedName>
    <definedName name="Pr_ŠD" localSheetId="23">#REF!</definedName>
    <definedName name="Pr_ŠD" localSheetId="27">#REF!</definedName>
    <definedName name="Pr_ŠD" localSheetId="9">#REF!</definedName>
    <definedName name="Pr_ŠD" localSheetId="11">#REF!</definedName>
    <definedName name="Pr_ŠD" localSheetId="12">#REF!</definedName>
    <definedName name="Pr_ŠD" localSheetId="14">#REF!</definedName>
    <definedName name="Pr_ŠD">#REF!</definedName>
    <definedName name="Pr_ŠDaJKŠPC_BD" localSheetId="20">#REF!</definedName>
    <definedName name="Pr_ŠDaJKŠPC_BD" localSheetId="23">#REF!</definedName>
    <definedName name="Pr_ŠDaJKŠPC_BD" localSheetId="27">#REF!</definedName>
    <definedName name="Pr_ŠDaJKŠPC_BD" localSheetId="9">#REF!</definedName>
    <definedName name="Pr_ŠDaJKŠPC_BD" localSheetId="12">#REF!</definedName>
    <definedName name="Pr_ŠDaJKŠPC_BD" localSheetId="14">#REF!</definedName>
    <definedName name="Pr_ŠDaJKŠPC_BD">#REF!</definedName>
    <definedName name="Pr_VaT_KV_zac_roka" localSheetId="20">#REF!</definedName>
    <definedName name="Pr_VaT_KV_zac_roka" localSheetId="23">#REF!</definedName>
    <definedName name="Pr_VaT_KV_zac_roka" localSheetId="27">#REF!</definedName>
    <definedName name="Pr_VaT_KV_zac_roka" localSheetId="9">#REF!</definedName>
    <definedName name="Pr_VaT_KV_zac_roka" localSheetId="12">#REF!</definedName>
    <definedName name="Pr_VaT_KV_zac_roka" localSheetId="14">#REF!</definedName>
    <definedName name="Pr_VaT_KV_zac_roka">#REF!</definedName>
    <definedName name="Pr_VaT_TaS" localSheetId="20">#REF!</definedName>
    <definedName name="Pr_VaT_TaS" localSheetId="23">#REF!</definedName>
    <definedName name="Pr_VaT_TaS" localSheetId="27">#REF!</definedName>
    <definedName name="Pr_VaT_TaS" localSheetId="9">#REF!</definedName>
    <definedName name="Pr_VaT_TaS" localSheetId="12">#REF!</definedName>
    <definedName name="Pr_VaT_TaS" localSheetId="14">#REF!</definedName>
    <definedName name="Pr_VaT_TaS">#REF!</definedName>
    <definedName name="Pr_VaT_TaS_rezerva" localSheetId="20">#REF!</definedName>
    <definedName name="Pr_VaT_TaS_rezerva" localSheetId="23">#REF!</definedName>
    <definedName name="Pr_VaT_TaS_rezerva" localSheetId="27">#REF!</definedName>
    <definedName name="Pr_VaT_TaS_rezerva" localSheetId="9">#REF!</definedName>
    <definedName name="Pr_VaT_TaS_rezerva" localSheetId="12">#REF!</definedName>
    <definedName name="Pr_VaT_TaS_rezerva" localSheetId="14">#REF!</definedName>
    <definedName name="Pr_VaT_TaS_rezerva">#REF!</definedName>
    <definedName name="Pr_VaT_TaS_zac_roka" localSheetId="20">#REF!</definedName>
    <definedName name="Pr_VaT_TaS_zac_roka" localSheetId="23">#REF!</definedName>
    <definedName name="Pr_VaT_TaS_zac_roka" localSheetId="27">#REF!</definedName>
    <definedName name="Pr_VaT_TaS_zac_roka" localSheetId="9">#REF!</definedName>
    <definedName name="Pr_VaT_TaS_zac_roka" localSheetId="12">#REF!</definedName>
    <definedName name="Pr_VaT_TaS_zac_roka" localSheetId="14">#REF!</definedName>
    <definedName name="Pr_VaT_TaS_zac_roka">#REF!</definedName>
    <definedName name="Pr_VEGA_BD" localSheetId="20">#REF!</definedName>
    <definedName name="Pr_VEGA_BD" localSheetId="23">#REF!</definedName>
    <definedName name="Pr_VEGA_BD" localSheetId="27">#REF!</definedName>
    <definedName name="Pr_VEGA_BD" localSheetId="9">#REF!</definedName>
    <definedName name="Pr_VEGA_BD" localSheetId="12">#REF!</definedName>
    <definedName name="Pr_VEGA_BD" localSheetId="14">#REF!</definedName>
    <definedName name="Pr_VEGA_BD">#REF!</definedName>
    <definedName name="predmety" localSheetId="20">#REF!</definedName>
    <definedName name="predmety" localSheetId="23">#REF!</definedName>
    <definedName name="predmety" localSheetId="27">#REF!</definedName>
    <definedName name="predmety" localSheetId="9">#REF!</definedName>
    <definedName name="predmety" localSheetId="12">#REF!</definedName>
    <definedName name="predmety" localSheetId="14">#REF!</definedName>
    <definedName name="predmety">#REF!</definedName>
    <definedName name="prisp_na_1_jedlo" localSheetId="20">#REF!</definedName>
    <definedName name="prisp_na_1_jedlo" localSheetId="23">#REF!</definedName>
    <definedName name="prisp_na_1_jedlo" localSheetId="27">#REF!</definedName>
    <definedName name="prisp_na_1_jedlo" localSheetId="9">#REF!</definedName>
    <definedName name="prisp_na_1_jedlo" localSheetId="11">#REF!</definedName>
    <definedName name="prisp_na_1_jedlo" localSheetId="12">#REF!</definedName>
    <definedName name="prisp_na_1_jedlo" localSheetId="14">#REF!</definedName>
    <definedName name="prisp_na_1_jedlo">#REF!</definedName>
    <definedName name="prisp_na_ubyt_stud_SD" localSheetId="20">#REF!</definedName>
    <definedName name="prisp_na_ubyt_stud_SD" localSheetId="23">#REF!</definedName>
    <definedName name="prisp_na_ubyt_stud_SD" localSheetId="27">#REF!</definedName>
    <definedName name="prisp_na_ubyt_stud_SD" localSheetId="9">#REF!</definedName>
    <definedName name="prisp_na_ubyt_stud_SD" localSheetId="11">#REF!</definedName>
    <definedName name="prisp_na_ubyt_stud_SD" localSheetId="12">#REF!</definedName>
    <definedName name="prisp_na_ubyt_stud_SD" localSheetId="14">#REF!</definedName>
    <definedName name="prisp_na_ubyt_stud_SD">#REF!</definedName>
    <definedName name="prisp_na_ubyt_stud_ZZ" localSheetId="20">#REF!</definedName>
    <definedName name="prisp_na_ubyt_stud_ZZ" localSheetId="23">#REF!</definedName>
    <definedName name="prisp_na_ubyt_stud_ZZ" localSheetId="27">#REF!</definedName>
    <definedName name="prisp_na_ubyt_stud_ZZ" localSheetId="9">#REF!</definedName>
    <definedName name="prisp_na_ubyt_stud_ZZ" localSheetId="11">#REF!</definedName>
    <definedName name="prisp_na_ubyt_stud_ZZ" localSheetId="12">#REF!</definedName>
    <definedName name="prisp_na_ubyt_stud_ZZ" localSheetId="14">#REF!</definedName>
    <definedName name="prisp_na_ubyt_stud_ZZ">#REF!</definedName>
    <definedName name="prísp_zákl_prev" localSheetId="20">#REF!</definedName>
    <definedName name="prísp_zákl_prev" localSheetId="23">#REF!</definedName>
    <definedName name="prísp_zákl_prev" localSheetId="27">#REF!</definedName>
    <definedName name="prísp_zákl_prev" localSheetId="9">#REF!</definedName>
    <definedName name="prísp_zákl_prev" localSheetId="12">#REF!</definedName>
    <definedName name="prísp_zákl_prev" localSheetId="14">#REF!</definedName>
    <definedName name="prísp_zákl_prev">#REF!</definedName>
    <definedName name="R_vvs" localSheetId="20">#REF!</definedName>
    <definedName name="R_vvs" localSheetId="23">#REF!</definedName>
    <definedName name="R_vvs" localSheetId="27">#REF!</definedName>
    <definedName name="R_vvs" localSheetId="9">#REF!</definedName>
    <definedName name="R_vvs" localSheetId="12">#REF!</definedName>
    <definedName name="R_vvs" localSheetId="14">#REF!</definedName>
    <definedName name="R_vvs">#REF!</definedName>
    <definedName name="R_vvs_BD" localSheetId="20">#REF!</definedName>
    <definedName name="R_vvs_BD" localSheetId="23">#REF!</definedName>
    <definedName name="R_vvs_BD" localSheetId="27">#REF!</definedName>
    <definedName name="R_vvs_BD" localSheetId="9">#REF!</definedName>
    <definedName name="R_vvs_BD" localSheetId="12">#REF!</definedName>
    <definedName name="R_vvs_BD" localSheetId="14">#REF!</definedName>
    <definedName name="R_vvs_BD">#REF!</definedName>
    <definedName name="R_vvs_VaT_BD" localSheetId="20">#REF!</definedName>
    <definedName name="R_vvs_VaT_BD" localSheetId="23">#REF!</definedName>
    <definedName name="R_vvs_VaT_BD" localSheetId="27">#REF!</definedName>
    <definedName name="R_vvs_VaT_BD" localSheetId="9">#REF!</definedName>
    <definedName name="R_vvs_VaT_BD" localSheetId="12">#REF!</definedName>
    <definedName name="R_vvs_VaT_BD" localSheetId="14">#REF!</definedName>
    <definedName name="R_vvs_VaT_BD">#REF!</definedName>
    <definedName name="Sanet" localSheetId="20">#REF!</definedName>
    <definedName name="Sanet" localSheetId="23">#REF!</definedName>
    <definedName name="Sanet" localSheetId="27">#REF!</definedName>
    <definedName name="Sanet" localSheetId="9">#REF!</definedName>
    <definedName name="Sanet" localSheetId="12">#REF!</definedName>
    <definedName name="Sanet" localSheetId="14">#REF!</definedName>
    <definedName name="Sanet">#REF!</definedName>
    <definedName name="SAPBEXrevision" hidden="1">7</definedName>
    <definedName name="SAPBEXsysID" hidden="1">"BS1"</definedName>
    <definedName name="SAPBEXwbID" hidden="1">"3TG3S316PX9BHXMQEBSXSYZZO"</definedName>
    <definedName name="stavba_ucelova" localSheetId="20">#REF!</definedName>
    <definedName name="stavba_ucelova" localSheetId="23">#REF!</definedName>
    <definedName name="stavba_ucelova" localSheetId="27">#REF!</definedName>
    <definedName name="stavba_ucelova" localSheetId="7">#REF!</definedName>
    <definedName name="stavba_ucelova" localSheetId="9">#REF!</definedName>
    <definedName name="stavba_ucelova" localSheetId="12">#REF!</definedName>
    <definedName name="stavba_ucelova" localSheetId="14">#REF!</definedName>
    <definedName name="stavba_ucelova">#REF!</definedName>
    <definedName name="studenti_vstup" localSheetId="20">#REF!</definedName>
    <definedName name="studenti_vstup" localSheetId="23">#REF!</definedName>
    <definedName name="studenti_vstup" localSheetId="27">#REF!</definedName>
    <definedName name="studenti_vstup" localSheetId="9">#REF!</definedName>
    <definedName name="studenti_vstup" localSheetId="12">#REF!</definedName>
    <definedName name="studenti_vstup" localSheetId="14">#REF!</definedName>
    <definedName name="studenti_vstup">#REF!</definedName>
    <definedName name="sustava" localSheetId="20">#REF!</definedName>
    <definedName name="sustava" localSheetId="23">#REF!</definedName>
    <definedName name="sustava" localSheetId="27">#REF!</definedName>
    <definedName name="sustava" localSheetId="9">#REF!</definedName>
    <definedName name="sustava" localSheetId="12">#REF!</definedName>
    <definedName name="sustava" localSheetId="14">#REF!</definedName>
    <definedName name="sustava">#REF!</definedName>
    <definedName name="T_1" localSheetId="20">#REF!</definedName>
    <definedName name="T_1" localSheetId="23">#REF!</definedName>
    <definedName name="T_1" localSheetId="27">#REF!</definedName>
    <definedName name="T_1" localSheetId="9">#REF!</definedName>
    <definedName name="T_1" localSheetId="12">#REF!</definedName>
    <definedName name="T_1" localSheetId="14">#REF!</definedName>
    <definedName name="T_1">#REF!</definedName>
    <definedName name="T_25_so_štip_2007" localSheetId="20">#REF!</definedName>
    <definedName name="T_25_so_štip_2007" localSheetId="23">#REF!</definedName>
    <definedName name="T_25_so_štip_2007" localSheetId="27">#REF!</definedName>
    <definedName name="T_25_so_štip_2007" localSheetId="9">#REF!</definedName>
    <definedName name="T_25_so_štip_2007" localSheetId="12">#REF!</definedName>
    <definedName name="T_25_so_štip_2007" localSheetId="14">#REF!</definedName>
    <definedName name="T_25_so_štip_2007">#REF!</definedName>
    <definedName name="T_M" localSheetId="20">#REF!</definedName>
    <definedName name="T_M" localSheetId="23">#REF!</definedName>
    <definedName name="T_M" localSheetId="27">#REF!</definedName>
    <definedName name="T_M" localSheetId="9">#REF!</definedName>
    <definedName name="T_M" localSheetId="12">#REF!</definedName>
    <definedName name="T_M" localSheetId="14">#REF!</definedName>
    <definedName name="T_M">#REF!</definedName>
    <definedName name="váha_absDrš" localSheetId="20">#REF!</definedName>
    <definedName name="váha_absDrš" localSheetId="23">#REF!</definedName>
    <definedName name="váha_absDrš" localSheetId="27">#REF!</definedName>
    <definedName name="váha_absDrš" localSheetId="9">#REF!</definedName>
    <definedName name="váha_absDrš" localSheetId="12">#REF!</definedName>
    <definedName name="váha_absDrš" localSheetId="14">#REF!</definedName>
    <definedName name="váha_absDrš">#REF!</definedName>
    <definedName name="váha_DG" localSheetId="20">#REF!</definedName>
    <definedName name="váha_DG" localSheetId="23">#REF!</definedName>
    <definedName name="váha_DG" localSheetId="27">#REF!</definedName>
    <definedName name="váha_DG" localSheetId="9">#REF!</definedName>
    <definedName name="váha_DG" localSheetId="12">#REF!</definedName>
    <definedName name="váha_DG" localSheetId="14">#REF!</definedName>
    <definedName name="váha_DG">#REF!</definedName>
    <definedName name="váha_poDs" localSheetId="20">#REF!</definedName>
    <definedName name="váha_poDs" localSheetId="23">#REF!</definedName>
    <definedName name="váha_poDs" localSheetId="27">#REF!</definedName>
    <definedName name="váha_poDs" localSheetId="9">#REF!</definedName>
    <definedName name="váha_poDs" localSheetId="12">#REF!</definedName>
    <definedName name="váha_poDs" localSheetId="14">#REF!</definedName>
    <definedName name="váha_poDs">#REF!</definedName>
    <definedName name="váha_Pub" localSheetId="20">#REF!</definedName>
    <definedName name="váha_Pub" localSheetId="23">#REF!</definedName>
    <definedName name="váha_Pub" localSheetId="27">#REF!</definedName>
    <definedName name="váha_Pub" localSheetId="9">#REF!</definedName>
    <definedName name="váha_Pub" localSheetId="12">#REF!</definedName>
    <definedName name="váha_Pub" localSheetId="14">#REF!</definedName>
    <definedName name="váha_Pub">#REF!</definedName>
    <definedName name="váha_ZG" localSheetId="20">#REF!</definedName>
    <definedName name="váha_ZG" localSheetId="23">#REF!</definedName>
    <definedName name="váha_ZG" localSheetId="27">#REF!</definedName>
    <definedName name="váha_ZG" localSheetId="9">#REF!</definedName>
    <definedName name="váha_ZG" localSheetId="12">#REF!</definedName>
    <definedName name="váha_ZG" localSheetId="14">#REF!</definedName>
    <definedName name="váha_ZG">#REF!</definedName>
    <definedName name="výkon_um" localSheetId="20">#REF!</definedName>
    <definedName name="výkon_um" localSheetId="23">#REF!</definedName>
    <definedName name="výkon_um" localSheetId="27">#REF!</definedName>
    <definedName name="výkon_um" localSheetId="9">#REF!</definedName>
    <definedName name="výkon_um" localSheetId="12">#REF!</definedName>
    <definedName name="výkon_um" localSheetId="14">#REF!</definedName>
    <definedName name="výkon_um">#REF!</definedName>
    <definedName name="x" localSheetId="20">#REF!</definedName>
    <definedName name="x" localSheetId="23">#REF!</definedName>
    <definedName name="x" localSheetId="27">#REF!</definedName>
    <definedName name="x" localSheetId="9">#REF!</definedName>
    <definedName name="x" localSheetId="12">#REF!</definedName>
    <definedName name="x" localSheetId="14">#REF!</definedName>
    <definedName name="x">#REF!</definedName>
    <definedName name="xxx" hidden="1">"3TGMUFSSIAIMK2KTNC9DELQD0"</definedName>
    <definedName name="zakl_prisp_na_prev_SD" localSheetId="20">#REF!</definedName>
    <definedName name="zakl_prisp_na_prev_SD" localSheetId="23">#REF!</definedName>
    <definedName name="zakl_prisp_na_prev_SD" localSheetId="27">#REF!</definedName>
    <definedName name="zakl_prisp_na_prev_SD" localSheetId="9">#REF!</definedName>
    <definedName name="zakl_prisp_na_prev_SD" localSheetId="11">#REF!</definedName>
    <definedName name="zakl_prisp_na_prev_SD" localSheetId="12">#REF!</definedName>
    <definedName name="zakl_prisp_na_prev_SD" localSheetId="14">#REF!</definedName>
    <definedName name="zakl_prisp_na_prev_SD">#REF!</definedName>
    <definedName name="záloha" localSheetId="20">#REF!</definedName>
    <definedName name="záloha" localSheetId="23">#REF!</definedName>
    <definedName name="záloha" localSheetId="27">#REF!</definedName>
    <definedName name="záloha" localSheetId="9">#REF!</definedName>
    <definedName name="záloha" localSheetId="11">#REF!</definedName>
    <definedName name="záloha" localSheetId="12">#REF!</definedName>
    <definedName name="záloha" localSheetId="14">#REF!</definedName>
    <definedName name="záloha">#REF!</definedName>
  </definedNames>
  <calcPr calcId="191029"/>
</workbook>
</file>

<file path=xl/calcChain.xml><?xml version="1.0" encoding="utf-8"?>
<calcChain xmlns="http://schemas.openxmlformats.org/spreadsheetml/2006/main">
  <c r="I8" i="97" l="1"/>
  <c r="H19" i="145" l="1"/>
  <c r="D105" i="162" l="1"/>
  <c r="D23" i="146" l="1"/>
  <c r="C23" i="146"/>
  <c r="D22" i="146"/>
  <c r="C22" i="146"/>
  <c r="C12" i="146" s="1"/>
  <c r="D17" i="146"/>
  <c r="C17" i="146"/>
  <c r="A7" i="146"/>
  <c r="A8" i="146" s="1"/>
  <c r="A9" i="146" s="1"/>
  <c r="A10" i="146" s="1"/>
  <c r="A11" i="146" s="1"/>
  <c r="A12" i="146" s="1"/>
  <c r="A13" i="146" s="1"/>
  <c r="A15" i="146" s="1"/>
  <c r="A16" i="146" s="1"/>
  <c r="A17" i="146" s="1"/>
  <c r="A18" i="146" s="1"/>
  <c r="A19" i="146" s="1"/>
  <c r="A20" i="146" s="1"/>
  <c r="A21" i="146" s="1"/>
  <c r="A22" i="146" s="1"/>
  <c r="A23" i="146" s="1"/>
  <c r="D6" i="146"/>
  <c r="C6" i="146"/>
  <c r="A6" i="146"/>
  <c r="C9" i="146" l="1"/>
  <c r="C5" i="146" s="1"/>
  <c r="C16" i="146" s="1"/>
  <c r="D10" i="146"/>
  <c r="C34" i="3"/>
  <c r="C32" i="3"/>
  <c r="C28" i="3"/>
  <c r="D12" i="146" l="1"/>
  <c r="D9" i="146" s="1"/>
  <c r="D5" i="146" s="1"/>
  <c r="D16" i="146" s="1"/>
  <c r="C11" i="164"/>
  <c r="C21" i="3" l="1"/>
  <c r="E35" i="3" l="1"/>
  <c r="E34" i="3"/>
  <c r="E33" i="3"/>
  <c r="E32" i="3"/>
  <c r="E31" i="3"/>
  <c r="E30" i="3"/>
  <c r="E12" i="3"/>
  <c r="E11" i="3"/>
  <c r="E10" i="3"/>
  <c r="E9" i="3"/>
  <c r="C26" i="3"/>
  <c r="C17" i="3"/>
  <c r="C5" i="3"/>
  <c r="E8" i="3" l="1"/>
  <c r="E13" i="3"/>
  <c r="E14" i="3"/>
  <c r="E15" i="3"/>
  <c r="E16" i="3"/>
  <c r="E18" i="3"/>
  <c r="E19" i="3"/>
  <c r="E20" i="3"/>
  <c r="E23" i="3"/>
  <c r="E24" i="3"/>
  <c r="E25" i="3"/>
  <c r="E27" i="3"/>
  <c r="E28" i="3"/>
  <c r="E29" i="3"/>
  <c r="E36" i="3"/>
  <c r="E37" i="3"/>
  <c r="E38" i="3"/>
  <c r="E39" i="3"/>
  <c r="E40" i="3"/>
  <c r="E41" i="3"/>
  <c r="C7" i="155" l="1"/>
  <c r="K7" i="170"/>
  <c r="K6" i="170"/>
  <c r="H7" i="170"/>
  <c r="H6" i="170"/>
  <c r="E7" i="170"/>
  <c r="E6" i="170"/>
  <c r="D16" i="144" l="1"/>
  <c r="E9" i="61"/>
  <c r="C5" i="64"/>
  <c r="C25" i="64"/>
  <c r="E10" i="91"/>
  <c r="F12" i="170" l="1"/>
  <c r="G12" i="170"/>
  <c r="H12" i="170"/>
  <c r="I12" i="170"/>
  <c r="J12" i="170"/>
  <c r="K12" i="170"/>
  <c r="E12" i="170"/>
  <c r="D12" i="170"/>
  <c r="E11" i="169" l="1"/>
  <c r="E10" i="169"/>
  <c r="H94" i="162" l="1"/>
  <c r="G94" i="162"/>
  <c r="C12" i="170" l="1"/>
  <c r="A7" i="170"/>
  <c r="A8" i="170" s="1"/>
  <c r="C17" i="154" l="1"/>
  <c r="I22" i="155"/>
  <c r="F55" i="161"/>
  <c r="E55" i="161"/>
  <c r="D55" i="161"/>
  <c r="C55" i="161"/>
  <c r="E18" i="166" l="1"/>
  <c r="E17" i="166"/>
  <c r="C31" i="161" l="1"/>
  <c r="C11" i="169" l="1"/>
  <c r="C11" i="167"/>
  <c r="C10" i="169"/>
  <c r="A7" i="169"/>
  <c r="A8" i="169" s="1"/>
  <c r="E5" i="168" l="1"/>
  <c r="D16" i="166" l="1"/>
  <c r="D13" i="166"/>
  <c r="C13" i="166"/>
  <c r="E14" i="166"/>
  <c r="E15" i="166"/>
  <c r="D10" i="166" l="1"/>
  <c r="C10" i="166"/>
  <c r="E9" i="166"/>
  <c r="E6" i="166"/>
  <c r="D7" i="166"/>
  <c r="C7" i="166"/>
  <c r="E10" i="167"/>
  <c r="C10" i="167"/>
  <c r="E11" i="167"/>
  <c r="A7" i="167"/>
  <c r="A8" i="167" s="1"/>
  <c r="D11" i="166" l="1"/>
  <c r="C11" i="166"/>
  <c r="C16" i="166"/>
  <c r="E8" i="166"/>
  <c r="E7" i="166"/>
  <c r="A6" i="166"/>
  <c r="A7" i="166" s="1"/>
  <c r="A8" i="166" s="1"/>
  <c r="A9" i="166" s="1"/>
  <c r="E5" i="166"/>
  <c r="E16" i="166" l="1"/>
  <c r="E13" i="166"/>
  <c r="D12" i="166"/>
  <c r="E10" i="166"/>
  <c r="C12" i="166" l="1"/>
  <c r="E12" i="166" s="1"/>
  <c r="D22" i="166"/>
  <c r="E11" i="166"/>
  <c r="E11" i="164"/>
  <c r="C22" i="166" l="1"/>
  <c r="E22" i="166" s="1"/>
  <c r="E9" i="164"/>
  <c r="A7" i="164"/>
  <c r="A8" i="164" s="1"/>
  <c r="A9" i="164" s="1"/>
  <c r="A10" i="164" s="1"/>
  <c r="F19" i="145" l="1"/>
  <c r="D31" i="161" l="1"/>
  <c r="F31" i="161" l="1"/>
  <c r="E31" i="161"/>
  <c r="I7" i="97" l="1"/>
  <c r="H7" i="97"/>
  <c r="H8" i="97" s="1"/>
  <c r="H103" i="162" l="1"/>
  <c r="G103" i="162"/>
  <c r="H102" i="162"/>
  <c r="G102" i="162"/>
  <c r="H101" i="162"/>
  <c r="G101" i="162"/>
  <c r="H100" i="162"/>
  <c r="G100" i="162"/>
  <c r="H99" i="162"/>
  <c r="G99" i="162"/>
  <c r="H98" i="162"/>
  <c r="G98" i="162"/>
  <c r="H97" i="162"/>
  <c r="G97" i="162"/>
  <c r="H96" i="162"/>
  <c r="G96" i="162"/>
  <c r="H95" i="162"/>
  <c r="G95" i="162"/>
  <c r="H93" i="162"/>
  <c r="G93" i="162"/>
  <c r="H92" i="162"/>
  <c r="G92" i="162"/>
  <c r="H91" i="162"/>
  <c r="G91" i="162"/>
  <c r="F90" i="162"/>
  <c r="E90" i="162"/>
  <c r="D90" i="162"/>
  <c r="C90" i="162"/>
  <c r="H89" i="162"/>
  <c r="G89" i="162"/>
  <c r="H88" i="162"/>
  <c r="G88" i="162"/>
  <c r="H87" i="162"/>
  <c r="G87" i="162"/>
  <c r="H86" i="162"/>
  <c r="G86" i="162"/>
  <c r="H85" i="162"/>
  <c r="G85" i="162"/>
  <c r="H84" i="162"/>
  <c r="G84" i="162"/>
  <c r="H83" i="162"/>
  <c r="G83" i="162"/>
  <c r="H82" i="162"/>
  <c r="G82" i="162"/>
  <c r="F81" i="162"/>
  <c r="E81" i="162"/>
  <c r="E79" i="162" s="1"/>
  <c r="D81" i="162"/>
  <c r="D79" i="162" s="1"/>
  <c r="C81" i="162"/>
  <c r="C79" i="162" s="1"/>
  <c r="H80" i="162"/>
  <c r="G80" i="162"/>
  <c r="H78" i="162"/>
  <c r="G78" i="162"/>
  <c r="H77" i="162"/>
  <c r="G77" i="162"/>
  <c r="H76" i="162"/>
  <c r="G76" i="162"/>
  <c r="H75" i="162"/>
  <c r="G75" i="162"/>
  <c r="H74" i="162"/>
  <c r="G74" i="162"/>
  <c r="H73" i="162"/>
  <c r="G73" i="162"/>
  <c r="H72" i="162"/>
  <c r="G72" i="162"/>
  <c r="H71" i="162"/>
  <c r="G71" i="162"/>
  <c r="H70" i="162"/>
  <c r="G70" i="162"/>
  <c r="H69" i="162"/>
  <c r="G69" i="162"/>
  <c r="F68" i="162"/>
  <c r="E68" i="162"/>
  <c r="D68" i="162"/>
  <c r="C68" i="162"/>
  <c r="H67" i="162"/>
  <c r="G67" i="162"/>
  <c r="H66" i="162"/>
  <c r="G66" i="162"/>
  <c r="H65" i="162"/>
  <c r="G65" i="162"/>
  <c r="H64" i="162"/>
  <c r="G64" i="162"/>
  <c r="H63" i="162"/>
  <c r="G63" i="162"/>
  <c r="F62" i="162"/>
  <c r="F60" i="162" s="1"/>
  <c r="H60" i="162" s="1"/>
  <c r="E62" i="162"/>
  <c r="D62" i="162"/>
  <c r="D60" i="162" s="1"/>
  <c r="C62" i="162"/>
  <c r="C60" i="162" s="1"/>
  <c r="H61" i="162"/>
  <c r="G61" i="162"/>
  <c r="H59" i="162"/>
  <c r="G59" i="162"/>
  <c r="H58" i="162"/>
  <c r="G58" i="162"/>
  <c r="H57" i="162"/>
  <c r="G57" i="162"/>
  <c r="H56" i="162"/>
  <c r="G56" i="162"/>
  <c r="H55" i="162"/>
  <c r="G55" i="162"/>
  <c r="H54" i="162"/>
  <c r="G54" i="162"/>
  <c r="H53" i="162"/>
  <c r="G53" i="162"/>
  <c r="H52" i="162"/>
  <c r="G52" i="162"/>
  <c r="H51" i="162"/>
  <c r="G51" i="162"/>
  <c r="H50" i="162"/>
  <c r="G50" i="162"/>
  <c r="H49" i="162"/>
  <c r="G49" i="162"/>
  <c r="H48" i="162"/>
  <c r="G48" i="162"/>
  <c r="H47" i="162"/>
  <c r="G47" i="162"/>
  <c r="H46" i="162"/>
  <c r="G46" i="162"/>
  <c r="H45" i="162"/>
  <c r="G45" i="162"/>
  <c r="F44" i="162"/>
  <c r="E44" i="162"/>
  <c r="D44" i="162"/>
  <c r="C44" i="162"/>
  <c r="H43" i="162"/>
  <c r="G43" i="162"/>
  <c r="H42" i="162"/>
  <c r="G42" i="162"/>
  <c r="H41" i="162"/>
  <c r="G41" i="162"/>
  <c r="F40" i="162"/>
  <c r="E40" i="162"/>
  <c r="D40" i="162"/>
  <c r="C40" i="162"/>
  <c r="H39" i="162"/>
  <c r="G39" i="162"/>
  <c r="H38" i="162"/>
  <c r="G38" i="162"/>
  <c r="H37" i="162"/>
  <c r="G37" i="162"/>
  <c r="H36" i="162"/>
  <c r="G36" i="162"/>
  <c r="H35" i="162"/>
  <c r="G35" i="162"/>
  <c r="H34" i="162"/>
  <c r="G34" i="162"/>
  <c r="H33" i="162"/>
  <c r="G33" i="162"/>
  <c r="F32" i="162"/>
  <c r="E32" i="162"/>
  <c r="D32" i="162"/>
  <c r="C32" i="162"/>
  <c r="H31" i="162"/>
  <c r="G31" i="162"/>
  <c r="H30" i="162"/>
  <c r="G30" i="162"/>
  <c r="H29" i="162"/>
  <c r="G29" i="162"/>
  <c r="H28" i="162"/>
  <c r="G28" i="162"/>
  <c r="F27" i="162"/>
  <c r="E27" i="162"/>
  <c r="D27" i="162"/>
  <c r="C27" i="162"/>
  <c r="H25" i="162"/>
  <c r="G25" i="162"/>
  <c r="H24" i="162"/>
  <c r="G24" i="162"/>
  <c r="H23" i="162"/>
  <c r="G23" i="162"/>
  <c r="H22" i="162"/>
  <c r="G22" i="162"/>
  <c r="H21" i="162"/>
  <c r="G21" i="162"/>
  <c r="H20" i="162"/>
  <c r="G20" i="162"/>
  <c r="F19" i="162"/>
  <c r="E19" i="162"/>
  <c r="D19" i="162"/>
  <c r="C19" i="162"/>
  <c r="H18" i="162"/>
  <c r="G18" i="162"/>
  <c r="H17" i="162"/>
  <c r="G17" i="162"/>
  <c r="H16" i="162"/>
  <c r="G16" i="162"/>
  <c r="H15" i="162"/>
  <c r="G15" i="162"/>
  <c r="H14" i="162"/>
  <c r="G14" i="162"/>
  <c r="H13" i="162"/>
  <c r="G13" i="162"/>
  <c r="H12" i="162"/>
  <c r="G12" i="162"/>
  <c r="H11" i="162"/>
  <c r="G11" i="162"/>
  <c r="H10" i="162"/>
  <c r="G10" i="162"/>
  <c r="H9" i="162"/>
  <c r="G9" i="162"/>
  <c r="H8" i="162"/>
  <c r="G8" i="162"/>
  <c r="H7" i="162"/>
  <c r="G7" i="162"/>
  <c r="A7" i="162"/>
  <c r="A8" i="162" s="1"/>
  <c r="A9" i="162" s="1"/>
  <c r="A10" i="162" s="1"/>
  <c r="A11" i="162" s="1"/>
  <c r="A12" i="162" s="1"/>
  <c r="A13" i="162" s="1"/>
  <c r="A14" i="162" s="1"/>
  <c r="A15" i="162" s="1"/>
  <c r="A16" i="162" s="1"/>
  <c r="A17" i="162" s="1"/>
  <c r="A18" i="162" s="1"/>
  <c r="A19" i="162" s="1"/>
  <c r="A20" i="162" s="1"/>
  <c r="A21" i="162" s="1"/>
  <c r="A22" i="162" s="1"/>
  <c r="A23" i="162" s="1"/>
  <c r="A24" i="162" s="1"/>
  <c r="A25" i="162" s="1"/>
  <c r="A26" i="162" s="1"/>
  <c r="A27" i="162" s="1"/>
  <c r="A28" i="162" s="1"/>
  <c r="A29" i="162" s="1"/>
  <c r="A30" i="162" s="1"/>
  <c r="A31" i="162" s="1"/>
  <c r="A32" i="162" s="1"/>
  <c r="A33" i="162" s="1"/>
  <c r="A34" i="162" s="1"/>
  <c r="A35" i="162" s="1"/>
  <c r="A36" i="162" s="1"/>
  <c r="A37" i="162" s="1"/>
  <c r="A38" i="162" s="1"/>
  <c r="A39" i="162" s="1"/>
  <c r="A40" i="162" s="1"/>
  <c r="A41" i="162" s="1"/>
  <c r="A42" i="162" s="1"/>
  <c r="A43" i="162" s="1"/>
  <c r="A44" i="162" s="1"/>
  <c r="A45" i="162" s="1"/>
  <c r="A46" i="162" s="1"/>
  <c r="A47" i="162" s="1"/>
  <c r="A48" i="162" s="1"/>
  <c r="A49" i="162" s="1"/>
  <c r="A50" i="162" s="1"/>
  <c r="A51" i="162" s="1"/>
  <c r="A52" i="162" s="1"/>
  <c r="A53" i="162" s="1"/>
  <c r="A54" i="162" s="1"/>
  <c r="A55" i="162" s="1"/>
  <c r="A56" i="162" s="1"/>
  <c r="A57" i="162" s="1"/>
  <c r="A58" i="162" s="1"/>
  <c r="A59" i="162" s="1"/>
  <c r="A60" i="162" s="1"/>
  <c r="A61" i="162" s="1"/>
  <c r="A62" i="162" s="1"/>
  <c r="A63" i="162" s="1"/>
  <c r="A64" i="162" s="1"/>
  <c r="A65" i="162" s="1"/>
  <c r="A66" i="162" s="1"/>
  <c r="A67" i="162" s="1"/>
  <c r="A68" i="162" s="1"/>
  <c r="A69" i="162" s="1"/>
  <c r="A70" i="162" s="1"/>
  <c r="A71" i="162" s="1"/>
  <c r="A72" i="162" s="1"/>
  <c r="A73" i="162" s="1"/>
  <c r="A74" i="162" s="1"/>
  <c r="A75" i="162" s="1"/>
  <c r="A76" i="162" s="1"/>
  <c r="A77" i="162" s="1"/>
  <c r="A78" i="162" s="1"/>
  <c r="A79" i="162" s="1"/>
  <c r="A80" i="162" s="1"/>
  <c r="A81" i="162" s="1"/>
  <c r="A82" i="162" s="1"/>
  <c r="A83" i="162" s="1"/>
  <c r="A84" i="162" s="1"/>
  <c r="A85" i="162" s="1"/>
  <c r="A86" i="162" s="1"/>
  <c r="A88" i="162" s="1"/>
  <c r="A89" i="162" s="1"/>
  <c r="A90" i="162" s="1"/>
  <c r="A91" i="162" s="1"/>
  <c r="A92" i="162" s="1"/>
  <c r="A95" i="162" s="1"/>
  <c r="A96" i="162" s="1"/>
  <c r="A97" i="162" s="1"/>
  <c r="A98" i="162" s="1"/>
  <c r="A99" i="162" s="1"/>
  <c r="A100" i="162" s="1"/>
  <c r="A101" i="162" s="1"/>
  <c r="A102" i="162" s="1"/>
  <c r="A103" i="162" s="1"/>
  <c r="A104" i="162" s="1"/>
  <c r="F6" i="162"/>
  <c r="E6" i="162"/>
  <c r="D6" i="162"/>
  <c r="C6" i="162"/>
  <c r="G19" i="162" l="1"/>
  <c r="H40" i="162"/>
  <c r="H62" i="162"/>
  <c r="G62" i="162"/>
  <c r="G32" i="162"/>
  <c r="H6" i="162"/>
  <c r="G6" i="162"/>
  <c r="H32" i="162"/>
  <c r="H81" i="162"/>
  <c r="G40" i="162"/>
  <c r="G68" i="162"/>
  <c r="F79" i="162"/>
  <c r="H79" i="162" s="1"/>
  <c r="G27" i="162"/>
  <c r="G44" i="162"/>
  <c r="H68" i="162"/>
  <c r="C104" i="162"/>
  <c r="D104" i="162"/>
  <c r="H27" i="162"/>
  <c r="H44" i="162"/>
  <c r="E60" i="162"/>
  <c r="G60" i="162" s="1"/>
  <c r="H90" i="162"/>
  <c r="G90" i="162"/>
  <c r="G79" i="162"/>
  <c r="G81" i="162"/>
  <c r="H19" i="162"/>
  <c r="H70" i="161"/>
  <c r="G70" i="161"/>
  <c r="H69" i="161"/>
  <c r="G69" i="161"/>
  <c r="H68" i="161"/>
  <c r="G68" i="161"/>
  <c r="H67" i="161"/>
  <c r="G67" i="161"/>
  <c r="H66" i="161"/>
  <c r="G66" i="161"/>
  <c r="H65" i="161"/>
  <c r="G65" i="161"/>
  <c r="H64" i="161"/>
  <c r="G64" i="161"/>
  <c r="H63" i="161"/>
  <c r="G63" i="161"/>
  <c r="H62" i="161"/>
  <c r="G62" i="161"/>
  <c r="H61" i="161"/>
  <c r="G61" i="161"/>
  <c r="G60" i="161"/>
  <c r="G59" i="161"/>
  <c r="G58" i="161"/>
  <c r="G57" i="161"/>
  <c r="G56" i="161"/>
  <c r="G55" i="161"/>
  <c r="H54" i="161"/>
  <c r="G54" i="161"/>
  <c r="H53" i="161"/>
  <c r="G53" i="161"/>
  <c r="H52" i="161"/>
  <c r="G52" i="161"/>
  <c r="H51" i="161"/>
  <c r="G51" i="161"/>
  <c r="H50" i="161"/>
  <c r="G50" i="161"/>
  <c r="H49" i="161"/>
  <c r="G49" i="161"/>
  <c r="H48" i="161"/>
  <c r="G48" i="161"/>
  <c r="H47" i="161"/>
  <c r="G47" i="161"/>
  <c r="H46" i="161"/>
  <c r="G46" i="161"/>
  <c r="H45" i="161"/>
  <c r="G45" i="161"/>
  <c r="H44" i="161"/>
  <c r="G44" i="161"/>
  <c r="H43" i="161"/>
  <c r="G43" i="161"/>
  <c r="H42" i="161"/>
  <c r="G42" i="161"/>
  <c r="H41" i="161"/>
  <c r="G41" i="161"/>
  <c r="H40" i="161"/>
  <c r="G40" i="161"/>
  <c r="F39" i="161"/>
  <c r="E39" i="161"/>
  <c r="D39" i="161"/>
  <c r="C39" i="161"/>
  <c r="H38" i="161"/>
  <c r="G38" i="161"/>
  <c r="H37" i="161"/>
  <c r="G37" i="161"/>
  <c r="H36" i="161"/>
  <c r="G36" i="161"/>
  <c r="H35" i="161"/>
  <c r="G35" i="161"/>
  <c r="H34" i="161"/>
  <c r="G34" i="161"/>
  <c r="H33" i="161"/>
  <c r="G33" i="161"/>
  <c r="H32" i="161"/>
  <c r="G32" i="161"/>
  <c r="G31" i="161"/>
  <c r="H31" i="161"/>
  <c r="H30" i="161"/>
  <c r="G30" i="161"/>
  <c r="H29" i="161"/>
  <c r="G29" i="161"/>
  <c r="H28" i="161"/>
  <c r="G28" i="161"/>
  <c r="H27" i="161"/>
  <c r="G27" i="161"/>
  <c r="H26" i="161"/>
  <c r="G26" i="161"/>
  <c r="F25" i="161"/>
  <c r="E25" i="161"/>
  <c r="D25" i="161"/>
  <c r="H25" i="161" s="1"/>
  <c r="C25" i="161"/>
  <c r="H24" i="161"/>
  <c r="G24" i="161"/>
  <c r="H23" i="161"/>
  <c r="G23" i="161"/>
  <c r="H22" i="161"/>
  <c r="G22" i="161"/>
  <c r="F21" i="161"/>
  <c r="E21" i="161"/>
  <c r="D21" i="161"/>
  <c r="H21" i="161" s="1"/>
  <c r="C21" i="161"/>
  <c r="H20" i="161"/>
  <c r="G20" i="161"/>
  <c r="H19" i="161"/>
  <c r="G19" i="161"/>
  <c r="H18" i="161"/>
  <c r="G18" i="161"/>
  <c r="H17" i="161"/>
  <c r="G17" i="161"/>
  <c r="H16" i="161"/>
  <c r="G16" i="161"/>
  <c r="H15" i="161"/>
  <c r="G15" i="161"/>
  <c r="H14" i="161"/>
  <c r="G14" i="161"/>
  <c r="H13" i="161"/>
  <c r="G13" i="161"/>
  <c r="H12" i="161"/>
  <c r="G12" i="161"/>
  <c r="F11" i="161"/>
  <c r="E11" i="161"/>
  <c r="D11" i="161"/>
  <c r="C11" i="161"/>
  <c r="H10" i="161"/>
  <c r="G10" i="161"/>
  <c r="H9" i="161"/>
  <c r="G9" i="161"/>
  <c r="H8" i="161"/>
  <c r="G8" i="161"/>
  <c r="H7" i="161"/>
  <c r="G7" i="161"/>
  <c r="A7" i="161"/>
  <c r="A8" i="161" s="1"/>
  <c r="A9" i="161" s="1"/>
  <c r="A10" i="161" s="1"/>
  <c r="A11" i="161" s="1"/>
  <c r="A12" i="161" s="1"/>
  <c r="A13" i="161" s="1"/>
  <c r="A14" i="161" s="1"/>
  <c r="A15" i="161" s="1"/>
  <c r="A16" i="161" s="1"/>
  <c r="A17" i="161" s="1"/>
  <c r="A18" i="161" s="1"/>
  <c r="A19" i="161" s="1"/>
  <c r="A20" i="161" s="1"/>
  <c r="A21" i="161" s="1"/>
  <c r="A22" i="161" s="1"/>
  <c r="A23" i="161" s="1"/>
  <c r="A24" i="161" s="1"/>
  <c r="A25" i="161" s="1"/>
  <c r="A26" i="161" s="1"/>
  <c r="A27" i="161" s="1"/>
  <c r="A28" i="161" s="1"/>
  <c r="A29" i="161" s="1"/>
  <c r="A30" i="161" s="1"/>
  <c r="F6" i="161"/>
  <c r="E6" i="161"/>
  <c r="D6" i="161"/>
  <c r="C6" i="161"/>
  <c r="E104" i="162" l="1"/>
  <c r="A31" i="161"/>
  <c r="A32" i="161" s="1"/>
  <c r="A33" i="161" s="1"/>
  <c r="A34" i="161" s="1"/>
  <c r="A35" i="161" s="1"/>
  <c r="A36" i="161" s="1"/>
  <c r="A37" i="161" s="1"/>
  <c r="A38" i="161" s="1"/>
  <c r="A39" i="161" s="1"/>
  <c r="A40" i="161" s="1"/>
  <c r="A41" i="161" s="1"/>
  <c r="A42" i="161" s="1"/>
  <c r="A43" i="161" s="1"/>
  <c r="A44" i="161" s="1"/>
  <c r="A45" i="161" s="1"/>
  <c r="A46" i="161" s="1"/>
  <c r="A47" i="161" s="1"/>
  <c r="A48" i="161" s="1"/>
  <c r="A49" i="161" s="1"/>
  <c r="A50" i="161" s="1"/>
  <c r="A51" i="161" s="1"/>
  <c r="A52" i="161" s="1"/>
  <c r="A53" i="161" s="1"/>
  <c r="A54" i="161" s="1"/>
  <c r="A55" i="161" s="1"/>
  <c r="A56" i="161" s="1"/>
  <c r="A57" i="161" s="1"/>
  <c r="A58" i="161" s="1"/>
  <c r="A59" i="161" s="1"/>
  <c r="A60" i="161" s="1"/>
  <c r="A61" i="161" s="1"/>
  <c r="A62" i="161" s="1"/>
  <c r="A63" i="161" s="1"/>
  <c r="A64" i="161" s="1"/>
  <c r="A65" i="161" s="1"/>
  <c r="A66" i="161" s="1"/>
  <c r="A67" i="161" s="1"/>
  <c r="A68" i="161" s="1"/>
  <c r="A69" i="161" s="1"/>
  <c r="A70" i="161" s="1"/>
  <c r="A71" i="161" s="1"/>
  <c r="G21" i="161"/>
  <c r="F104" i="162"/>
  <c r="F105" i="162" s="1"/>
  <c r="G25" i="161"/>
  <c r="G11" i="161"/>
  <c r="G39" i="161"/>
  <c r="C71" i="161"/>
  <c r="H39" i="161"/>
  <c r="D71" i="161"/>
  <c r="H11" i="161"/>
  <c r="E71" i="161"/>
  <c r="F71" i="161"/>
  <c r="H55" i="161"/>
  <c r="G104" i="162"/>
  <c r="G6" i="161"/>
  <c r="H6" i="161"/>
  <c r="F72" i="161" l="1"/>
  <c r="H71" i="161"/>
  <c r="G71" i="161"/>
  <c r="H104" i="162"/>
  <c r="D72" i="161"/>
  <c r="C8" i="64" l="1"/>
  <c r="H28" i="160" l="1"/>
  <c r="H26" i="160" s="1"/>
  <c r="G27" i="160"/>
  <c r="G26" i="160"/>
  <c r="F26" i="160"/>
  <c r="E26" i="160"/>
  <c r="D26" i="160"/>
  <c r="C26" i="160"/>
  <c r="H25" i="160"/>
  <c r="H23" i="160" s="1"/>
  <c r="G23" i="160"/>
  <c r="F23" i="160"/>
  <c r="E23" i="160"/>
  <c r="D23" i="160"/>
  <c r="C23" i="160"/>
  <c r="H22" i="160"/>
  <c r="H20" i="160" s="1"/>
  <c r="G21" i="160"/>
  <c r="G20" i="160" s="1"/>
  <c r="F20" i="160"/>
  <c r="E20" i="160"/>
  <c r="D20" i="160"/>
  <c r="C20" i="160"/>
  <c r="H17" i="160"/>
  <c r="G16" i="160"/>
  <c r="F15" i="160"/>
  <c r="E15" i="160"/>
  <c r="D15" i="160"/>
  <c r="C15" i="160"/>
  <c r="H14" i="160"/>
  <c r="G13" i="160"/>
  <c r="F12" i="160"/>
  <c r="E12" i="160"/>
  <c r="D12" i="160"/>
  <c r="C12" i="160"/>
  <c r="H11" i="160"/>
  <c r="G10" i="160"/>
  <c r="F9" i="160"/>
  <c r="E9" i="160"/>
  <c r="D9" i="160"/>
  <c r="C9" i="160"/>
  <c r="H8" i="160"/>
  <c r="A8" i="160"/>
  <c r="A9" i="160" s="1"/>
  <c r="A10" i="160" s="1"/>
  <c r="A11" i="160" s="1"/>
  <c r="G7" i="160"/>
  <c r="F6" i="160"/>
  <c r="E6" i="160"/>
  <c r="D6" i="160"/>
  <c r="C6" i="160"/>
  <c r="F19" i="160" l="1"/>
  <c r="G9" i="160"/>
  <c r="D18" i="160"/>
  <c r="D19" i="160"/>
  <c r="D35" i="160" s="1"/>
  <c r="F18" i="160"/>
  <c r="F35" i="160" s="1"/>
  <c r="E19" i="160"/>
  <c r="E18" i="160"/>
  <c r="C19" i="160"/>
  <c r="H12" i="160"/>
  <c r="H19" i="160"/>
  <c r="C18" i="160"/>
  <c r="H9" i="160"/>
  <c r="G12" i="160"/>
  <c r="G6" i="160"/>
  <c r="H6" i="160"/>
  <c r="G15" i="160"/>
  <c r="H15" i="160"/>
  <c r="E35" i="160" l="1"/>
  <c r="G19" i="160"/>
  <c r="H18" i="160"/>
  <c r="H35" i="160" s="1"/>
  <c r="G18" i="160"/>
  <c r="C35" i="160"/>
  <c r="G35" i="160"/>
  <c r="C14" i="116" l="1"/>
  <c r="I16" i="91"/>
  <c r="D10" i="91"/>
  <c r="D23" i="91" s="1"/>
  <c r="E23" i="91"/>
  <c r="F10" i="91"/>
  <c r="F23" i="91" s="1"/>
  <c r="G10" i="91"/>
  <c r="G23" i="91" s="1"/>
  <c r="H10" i="91"/>
  <c r="H23" i="91" s="1"/>
  <c r="I11" i="91"/>
  <c r="I12" i="91"/>
  <c r="I13" i="91"/>
  <c r="I14" i="91"/>
  <c r="I15" i="91"/>
  <c r="C10" i="91"/>
  <c r="C23" i="91" s="1"/>
  <c r="D22" i="144"/>
  <c r="E22" i="144"/>
  <c r="F22" i="144"/>
  <c r="C22" i="144"/>
  <c r="I22" i="91"/>
  <c r="D5" i="154"/>
  <c r="C5" i="154"/>
  <c r="E6" i="159"/>
  <c r="E7" i="159" s="1"/>
  <c r="D7" i="159"/>
  <c r="C7" i="159"/>
  <c r="E5" i="159"/>
  <c r="D9" i="157"/>
  <c r="F6" i="157" s="1"/>
  <c r="F9" i="157" s="1"/>
  <c r="D19" i="144"/>
  <c r="E19" i="144"/>
  <c r="F19" i="144"/>
  <c r="E16" i="144"/>
  <c r="F16" i="144"/>
  <c r="D13" i="144"/>
  <c r="E13" i="144"/>
  <c r="F13" i="144"/>
  <c r="D10" i="144"/>
  <c r="E10" i="144"/>
  <c r="E7" i="144"/>
  <c r="F10" i="144"/>
  <c r="D7" i="144"/>
  <c r="F7" i="144"/>
  <c r="M6" i="97"/>
  <c r="E6" i="23"/>
  <c r="E14" i="23"/>
  <c r="E16" i="23"/>
  <c r="E17" i="23"/>
  <c r="E18" i="23"/>
  <c r="E8" i="23"/>
  <c r="E9" i="23"/>
  <c r="E10" i="23"/>
  <c r="E11" i="23"/>
  <c r="E12" i="23"/>
  <c r="D7" i="23"/>
  <c r="C7" i="23"/>
  <c r="C7" i="144"/>
  <c r="C10" i="144"/>
  <c r="C16" i="144"/>
  <c r="C19" i="144"/>
  <c r="C13" i="144"/>
  <c r="C9" i="157"/>
  <c r="E6" i="157" s="1"/>
  <c r="E9" i="157" s="1"/>
  <c r="D17" i="154"/>
  <c r="J29" i="155"/>
  <c r="F29" i="155"/>
  <c r="J28" i="155"/>
  <c r="F28" i="155"/>
  <c r="F27" i="155"/>
  <c r="F22" i="155" s="1"/>
  <c r="K22" i="155" s="1"/>
  <c r="J26" i="155"/>
  <c r="F26" i="155"/>
  <c r="K26" i="155" s="1"/>
  <c r="J25" i="155"/>
  <c r="F25" i="155"/>
  <c r="K25" i="155" s="1"/>
  <c r="J24" i="155"/>
  <c r="F24" i="155"/>
  <c r="K24" i="155" s="1"/>
  <c r="J23" i="155"/>
  <c r="F23" i="155"/>
  <c r="K23" i="155" s="1"/>
  <c r="H22" i="155"/>
  <c r="G22" i="155"/>
  <c r="E22" i="155"/>
  <c r="D22" i="155"/>
  <c r="C22" i="155"/>
  <c r="J21" i="155"/>
  <c r="F21" i="155"/>
  <c r="J20" i="155"/>
  <c r="F20" i="155"/>
  <c r="J19" i="155"/>
  <c r="F19" i="155"/>
  <c r="K19" i="155" s="1"/>
  <c r="J18" i="155"/>
  <c r="F18" i="155"/>
  <c r="J17" i="155"/>
  <c r="F17" i="155"/>
  <c r="I16" i="155"/>
  <c r="H16" i="155"/>
  <c r="G16" i="155"/>
  <c r="E16" i="155"/>
  <c r="D16" i="155"/>
  <c r="C16" i="155"/>
  <c r="J15" i="155"/>
  <c r="K15" i="155" s="1"/>
  <c r="F15" i="155"/>
  <c r="J13" i="155"/>
  <c r="F13" i="155"/>
  <c r="J12" i="155"/>
  <c r="F12" i="155"/>
  <c r="K12" i="155" s="1"/>
  <c r="J11" i="155"/>
  <c r="F11" i="155"/>
  <c r="K11" i="155" s="1"/>
  <c r="J10" i="155"/>
  <c r="F10" i="155"/>
  <c r="J9" i="155"/>
  <c r="F9" i="155"/>
  <c r="J8" i="155"/>
  <c r="F8" i="155"/>
  <c r="K8" i="155" s="1"/>
  <c r="I7" i="155"/>
  <c r="H7" i="155"/>
  <c r="G7" i="155"/>
  <c r="E7" i="155"/>
  <c r="D7" i="155"/>
  <c r="F23" i="76"/>
  <c r="K23" i="76" s="1"/>
  <c r="D10" i="154"/>
  <c r="C10" i="154"/>
  <c r="D21" i="3"/>
  <c r="D26" i="3"/>
  <c r="E26" i="3" s="1"/>
  <c r="F43" i="133"/>
  <c r="F42" i="133"/>
  <c r="N15" i="145"/>
  <c r="M15" i="145"/>
  <c r="M18" i="145"/>
  <c r="N18" i="145"/>
  <c r="N16" i="145"/>
  <c r="M16" i="145"/>
  <c r="N12" i="145"/>
  <c r="M12" i="145"/>
  <c r="N11" i="145"/>
  <c r="M11" i="145"/>
  <c r="M8" i="145"/>
  <c r="N8" i="145"/>
  <c r="M6" i="145"/>
  <c r="H7" i="145"/>
  <c r="G7" i="145"/>
  <c r="G17" i="145" s="1"/>
  <c r="H6" i="145" s="1"/>
  <c r="H17" i="145" s="1"/>
  <c r="N14" i="145"/>
  <c r="M14" i="145"/>
  <c r="N13" i="145"/>
  <c r="M13" i="145"/>
  <c r="N10" i="145"/>
  <c r="M10" i="145"/>
  <c r="N9" i="145"/>
  <c r="M9" i="145"/>
  <c r="L7" i="145"/>
  <c r="K7" i="145"/>
  <c r="K17" i="145" s="1"/>
  <c r="L6" i="145" s="1"/>
  <c r="J7" i="145"/>
  <c r="I7" i="145"/>
  <c r="F7" i="145"/>
  <c r="E7" i="145"/>
  <c r="E17" i="145" s="1"/>
  <c r="F6" i="145" s="1"/>
  <c r="D7" i="145"/>
  <c r="C7" i="145"/>
  <c r="C17" i="145" s="1"/>
  <c r="D6" i="145" s="1"/>
  <c r="F40" i="134"/>
  <c r="I21" i="91"/>
  <c r="I20" i="91"/>
  <c r="I19" i="91"/>
  <c r="I18" i="91"/>
  <c r="I17" i="91"/>
  <c r="I9" i="91"/>
  <c r="I8" i="91"/>
  <c r="I6" i="91"/>
  <c r="G6" i="97"/>
  <c r="J23" i="76"/>
  <c r="J24" i="76"/>
  <c r="J25" i="76"/>
  <c r="J26" i="76"/>
  <c r="F24" i="76"/>
  <c r="F25" i="76"/>
  <c r="L25" i="155" s="1"/>
  <c r="F26" i="76"/>
  <c r="F5" i="134"/>
  <c r="F6" i="134"/>
  <c r="F7" i="134"/>
  <c r="F8" i="134"/>
  <c r="F9" i="134"/>
  <c r="F10" i="134"/>
  <c r="F11" i="134"/>
  <c r="F12" i="134"/>
  <c r="F13" i="134"/>
  <c r="F14" i="134"/>
  <c r="F15" i="134"/>
  <c r="F16" i="134"/>
  <c r="F17" i="134"/>
  <c r="F18" i="134"/>
  <c r="F19" i="134"/>
  <c r="F20" i="134"/>
  <c r="F21" i="134"/>
  <c r="F22" i="134"/>
  <c r="F23" i="134"/>
  <c r="F24" i="134"/>
  <c r="F25" i="134"/>
  <c r="F26" i="134"/>
  <c r="F27" i="134"/>
  <c r="F28" i="134"/>
  <c r="F29" i="134"/>
  <c r="F30" i="134"/>
  <c r="F31" i="134"/>
  <c r="F32" i="134"/>
  <c r="F33" i="134"/>
  <c r="F34" i="134"/>
  <c r="F35" i="134"/>
  <c r="F36" i="134"/>
  <c r="F37" i="134"/>
  <c r="F38" i="134"/>
  <c r="F39" i="134"/>
  <c r="F41" i="134"/>
  <c r="D42" i="134"/>
  <c r="E42" i="134"/>
  <c r="F5" i="133"/>
  <c r="F6" i="133"/>
  <c r="F7" i="133"/>
  <c r="F8" i="133"/>
  <c r="F9" i="133"/>
  <c r="F10" i="133"/>
  <c r="F11" i="133"/>
  <c r="F12" i="133"/>
  <c r="F13" i="133"/>
  <c r="F14" i="133"/>
  <c r="F15" i="133"/>
  <c r="F16" i="133"/>
  <c r="F17" i="133"/>
  <c r="F18" i="133"/>
  <c r="F19" i="133"/>
  <c r="F20" i="133"/>
  <c r="F21" i="133"/>
  <c r="F22" i="133"/>
  <c r="F23" i="133"/>
  <c r="F24" i="133"/>
  <c r="F25" i="133"/>
  <c r="F26" i="133"/>
  <c r="F27" i="133"/>
  <c r="F28" i="133"/>
  <c r="F29" i="133"/>
  <c r="F30" i="133"/>
  <c r="F31" i="133"/>
  <c r="F32" i="133"/>
  <c r="F33" i="133"/>
  <c r="F34" i="133"/>
  <c r="F35" i="133"/>
  <c r="F36" i="133"/>
  <c r="F37" i="133"/>
  <c r="F38" i="133"/>
  <c r="F39" i="133"/>
  <c r="D40" i="133"/>
  <c r="E40" i="133"/>
  <c r="C6" i="61"/>
  <c r="D6" i="61"/>
  <c r="A7" i="61"/>
  <c r="A8" i="61" s="1"/>
  <c r="A9" i="61" s="1"/>
  <c r="A10" i="61" s="1"/>
  <c r="E7" i="61"/>
  <c r="E8" i="61"/>
  <c r="E10" i="61"/>
  <c r="E12" i="61"/>
  <c r="E13" i="61"/>
  <c r="C15" i="61"/>
  <c r="D15" i="61"/>
  <c r="E16" i="61"/>
  <c r="A7" i="90"/>
  <c r="A8" i="90" s="1"/>
  <c r="A9" i="90" s="1"/>
  <c r="A10" i="90" s="1"/>
  <c r="A11" i="90" s="1"/>
  <c r="A12" i="90" s="1"/>
  <c r="A13" i="90" s="1"/>
  <c r="A14" i="90" s="1"/>
  <c r="A15" i="90" s="1"/>
  <c r="A17" i="90" s="1"/>
  <c r="A18" i="90" s="1"/>
  <c r="A19" i="90" s="1"/>
  <c r="A20" i="90" s="1"/>
  <c r="C7" i="90"/>
  <c r="D7" i="90"/>
  <c r="D14" i="90" s="1"/>
  <c r="D20" i="90" s="1"/>
  <c r="A7" i="116"/>
  <c r="E8" i="116"/>
  <c r="C18" i="116" s="1"/>
  <c r="F8" i="116"/>
  <c r="D18" i="116" s="1"/>
  <c r="A9" i="116"/>
  <c r="A10" i="116" s="1"/>
  <c r="A11" i="116" s="1"/>
  <c r="A12" i="116" s="1"/>
  <c r="A13" i="116" s="1"/>
  <c r="A14" i="116" s="1"/>
  <c r="A15" i="116" s="1"/>
  <c r="A16" i="116" s="1"/>
  <c r="A17" i="116" s="1"/>
  <c r="A18" i="116" s="1"/>
  <c r="C13" i="116"/>
  <c r="C17" i="116" s="1"/>
  <c r="D13" i="116"/>
  <c r="D14" i="116"/>
  <c r="A7" i="109"/>
  <c r="A8" i="109" s="1"/>
  <c r="A9" i="109" s="1"/>
  <c r="A10" i="109" s="1"/>
  <c r="C11" i="109"/>
  <c r="E9" i="109" s="1"/>
  <c r="E11" i="109" s="1"/>
  <c r="C12" i="109"/>
  <c r="E12" i="109"/>
  <c r="C7" i="76"/>
  <c r="D7" i="76"/>
  <c r="E7" i="76"/>
  <c r="G7" i="76"/>
  <c r="G16" i="76"/>
  <c r="J16" i="76" s="1"/>
  <c r="H7" i="76"/>
  <c r="I7" i="76"/>
  <c r="F8" i="76"/>
  <c r="J8" i="76"/>
  <c r="F9" i="76"/>
  <c r="J9" i="76"/>
  <c r="F10" i="76"/>
  <c r="J10" i="76"/>
  <c r="F11" i="76"/>
  <c r="J11" i="76"/>
  <c r="F12" i="76"/>
  <c r="J12" i="76"/>
  <c r="F13" i="76"/>
  <c r="J13" i="76"/>
  <c r="F15" i="76"/>
  <c r="J15" i="76"/>
  <c r="C16" i="76"/>
  <c r="E16" i="76"/>
  <c r="E30" i="76" s="1"/>
  <c r="D16" i="76"/>
  <c r="H16" i="76"/>
  <c r="I16" i="76"/>
  <c r="F17" i="76"/>
  <c r="J17" i="76"/>
  <c r="F18" i="76"/>
  <c r="L18" i="155" s="1"/>
  <c r="J18" i="76"/>
  <c r="F19" i="76"/>
  <c r="J19" i="76"/>
  <c r="F20" i="76"/>
  <c r="J20" i="76"/>
  <c r="F21" i="76"/>
  <c r="K21" i="76" s="1"/>
  <c r="J21" i="76"/>
  <c r="C22" i="76"/>
  <c r="D22" i="76"/>
  <c r="E22" i="76"/>
  <c r="G22" i="76"/>
  <c r="H22" i="76"/>
  <c r="I22" i="76"/>
  <c r="F27" i="76"/>
  <c r="F22" i="76" s="1"/>
  <c r="K22" i="76" s="1"/>
  <c r="F28" i="76"/>
  <c r="J28" i="76"/>
  <c r="F29" i="76"/>
  <c r="J29" i="76"/>
  <c r="D5" i="3"/>
  <c r="E6" i="3"/>
  <c r="E7" i="3"/>
  <c r="D17" i="3"/>
  <c r="E21" i="3"/>
  <c r="E42" i="3"/>
  <c r="C5" i="23"/>
  <c r="D5" i="23"/>
  <c r="A6" i="23"/>
  <c r="A7" i="23" s="1"/>
  <c r="A8" i="23" s="1"/>
  <c r="A9" i="23" s="1"/>
  <c r="A10" i="23" s="1"/>
  <c r="A11" i="23" s="1"/>
  <c r="A12" i="23" s="1"/>
  <c r="A13" i="23" s="1"/>
  <c r="A14" i="23" s="1"/>
  <c r="A15" i="23" s="1"/>
  <c r="A16" i="23" s="1"/>
  <c r="A17" i="23" s="1"/>
  <c r="A18" i="23" s="1"/>
  <c r="A19" i="23" s="1"/>
  <c r="C13" i="23"/>
  <c r="D13" i="23"/>
  <c r="C15" i="23"/>
  <c r="E15" i="23" s="1"/>
  <c r="D15" i="23"/>
  <c r="K26" i="76"/>
  <c r="E17" i="3" l="1"/>
  <c r="D43" i="3"/>
  <c r="I30" i="76"/>
  <c r="J7" i="76"/>
  <c r="K29" i="76"/>
  <c r="L28" i="155"/>
  <c r="L20" i="155"/>
  <c r="K13" i="76"/>
  <c r="K12" i="76"/>
  <c r="K10" i="76"/>
  <c r="K9" i="76"/>
  <c r="K8" i="76"/>
  <c r="L17" i="155"/>
  <c r="F7" i="76"/>
  <c r="K18" i="76"/>
  <c r="F16" i="76"/>
  <c r="F30" i="76" s="1"/>
  <c r="L15" i="155"/>
  <c r="K28" i="76"/>
  <c r="J22" i="76"/>
  <c r="K20" i="76"/>
  <c r="L12" i="155"/>
  <c r="K13" i="155"/>
  <c r="K29" i="155"/>
  <c r="K28" i="155"/>
  <c r="K21" i="155"/>
  <c r="K20" i="155"/>
  <c r="K18" i="155"/>
  <c r="G30" i="155"/>
  <c r="I30" i="155"/>
  <c r="H30" i="155"/>
  <c r="K17" i="155"/>
  <c r="L11" i="155"/>
  <c r="K10" i="155"/>
  <c r="K9" i="155"/>
  <c r="D30" i="155"/>
  <c r="E30" i="155"/>
  <c r="E6" i="61"/>
  <c r="C14" i="90"/>
  <c r="C20" i="90" s="1"/>
  <c r="D17" i="116"/>
  <c r="E13" i="23"/>
  <c r="D19" i="23"/>
  <c r="D41" i="133"/>
  <c r="D44" i="133" s="1"/>
  <c r="E7" i="23"/>
  <c r="D18" i="61"/>
  <c r="E15" i="61"/>
  <c r="L8" i="155"/>
  <c r="H30" i="76"/>
  <c r="I10" i="91"/>
  <c r="D17" i="145"/>
  <c r="L13" i="155"/>
  <c r="D30" i="76"/>
  <c r="E41" i="133"/>
  <c r="E44" i="133" s="1"/>
  <c r="L21" i="155"/>
  <c r="J22" i="155"/>
  <c r="J16" i="155"/>
  <c r="L29" i="155"/>
  <c r="L19" i="155"/>
  <c r="F40" i="133"/>
  <c r="L17" i="145"/>
  <c r="K11" i="76"/>
  <c r="F16" i="155"/>
  <c r="J30" i="76"/>
  <c r="F42" i="134"/>
  <c r="G30" i="76"/>
  <c r="C30" i="76"/>
  <c r="L26" i="155"/>
  <c r="E5" i="23"/>
  <c r="L24" i="155"/>
  <c r="C30" i="155"/>
  <c r="C19" i="23"/>
  <c r="E19" i="23" s="1"/>
  <c r="L9" i="155"/>
  <c r="C43" i="3"/>
  <c r="E43" i="3" s="1"/>
  <c r="F17" i="145"/>
  <c r="I23" i="91"/>
  <c r="F7" i="155"/>
  <c r="K17" i="76"/>
  <c r="L10" i="155"/>
  <c r="K7" i="76"/>
  <c r="K25" i="76"/>
  <c r="L23" i="155"/>
  <c r="K19" i="76"/>
  <c r="E5" i="3"/>
  <c r="K24" i="76"/>
  <c r="F6" i="144"/>
  <c r="N7" i="145"/>
  <c r="D6" i="144"/>
  <c r="M7" i="145"/>
  <c r="K15" i="76"/>
  <c r="L22" i="155"/>
  <c r="J7" i="155"/>
  <c r="C6" i="144"/>
  <c r="C18" i="61"/>
  <c r="E6" i="144"/>
  <c r="I17" i="145"/>
  <c r="M17" i="145" s="1"/>
  <c r="E18" i="61" l="1"/>
  <c r="K30" i="76"/>
  <c r="K16" i="76"/>
  <c r="K16" i="155"/>
  <c r="F41" i="133"/>
  <c r="F44" i="133"/>
  <c r="J30" i="155"/>
  <c r="L16" i="155"/>
  <c r="F30" i="155"/>
  <c r="K7" i="155"/>
  <c r="L7" i="155"/>
  <c r="J6" i="145"/>
  <c r="J17" i="145" s="1"/>
  <c r="N17" i="145" s="1"/>
  <c r="N6" i="145" l="1"/>
  <c r="L30" i="155"/>
  <c r="K30" i="155"/>
</calcChain>
</file>

<file path=xl/sharedStrings.xml><?xml version="1.0" encoding="utf-8"?>
<sst xmlns="http://schemas.openxmlformats.org/spreadsheetml/2006/main" count="2070" uniqueCount="1423">
  <si>
    <t>Tabuľka 9</t>
  </si>
  <si>
    <t>Tabuľka 10</t>
  </si>
  <si>
    <t>Tabuľka 11</t>
  </si>
  <si>
    <t>Tabuľka 12</t>
  </si>
  <si>
    <t>Tabuľka 13</t>
  </si>
  <si>
    <t>Tabuľka 16</t>
  </si>
  <si>
    <t>Tabuľka 18</t>
  </si>
  <si>
    <t>Tabuľka 19</t>
  </si>
  <si>
    <t>Tabuľka 20</t>
  </si>
  <si>
    <t>Tabuľka 21</t>
  </si>
  <si>
    <t xml:space="preserve">pozn.1): rozdiel medzi údajom, vykazovaným v stĺpci T6_R18_SH a údajom v T5_R56_(SC+SD) uviesť v komentári  </t>
  </si>
  <si>
    <t>Vysvetlivky</t>
  </si>
  <si>
    <t xml:space="preserve">      - dohody o vykonaní práce - externí účitelia (účet 521 009)</t>
  </si>
  <si>
    <t>- Iné ostatné  náklady (účet 549) [SUM(R77:R83)]</t>
  </si>
  <si>
    <t xml:space="preserve"> - Prvok 021 02 03  </t>
  </si>
  <si>
    <t xml:space="preserve"> - Podprogram 05T 08 </t>
  </si>
  <si>
    <t>T5_V1</t>
  </si>
  <si>
    <t>T7_V1</t>
  </si>
  <si>
    <t>T9_V1</t>
  </si>
  <si>
    <t>T11_V1</t>
  </si>
  <si>
    <t>T12_V1</t>
  </si>
  <si>
    <t xml:space="preserve">- tvorba fondu z výnosov zo školného </t>
  </si>
  <si>
    <r>
      <t>Stav fondu k 31.12. kalendárneho roku</t>
    </r>
    <r>
      <rPr>
        <sz val="12"/>
        <rFont val="Times New Roman"/>
        <family val="1"/>
      </rPr>
      <t xml:space="preserve"> [R1+R2-R11]</t>
    </r>
  </si>
  <si>
    <t>T3_V1</t>
  </si>
  <si>
    <t>Tržby za predaný tovar (účet 604)</t>
  </si>
  <si>
    <t xml:space="preserve">Ostatné sociálne poistenia (účet 525) </t>
  </si>
  <si>
    <t>C=A+B</t>
  </si>
  <si>
    <t>E=C-A</t>
  </si>
  <si>
    <t>F=D-B</t>
  </si>
  <si>
    <t>E=A+C</t>
  </si>
  <si>
    <t>F=B+D</t>
  </si>
  <si>
    <t>T2_R5</t>
  </si>
  <si>
    <t>T13_R13</t>
  </si>
  <si>
    <t>T20_V1</t>
  </si>
  <si>
    <t>Náklady na štipendiá</t>
  </si>
  <si>
    <t>SPOL_3</t>
  </si>
  <si>
    <t>SPOL_4</t>
  </si>
  <si>
    <t>SPOL_5</t>
  </si>
  <si>
    <t>Tento riadok udáva celkový objem finančných prostriedkov na bankových účtoch v Štátnej pokladnici.</t>
  </si>
  <si>
    <t xml:space="preserve">Ostatné sociálne náklady (účet 528)  </t>
  </si>
  <si>
    <t>T13_V3</t>
  </si>
  <si>
    <t>T13_V5</t>
  </si>
  <si>
    <t>T13_V4</t>
  </si>
  <si>
    <t>T13_V6</t>
  </si>
  <si>
    <t>Kontrola</t>
  </si>
  <si>
    <t>Poznámky</t>
  </si>
  <si>
    <t xml:space="preserve">  - poskytnuté jednorázovo</t>
  </si>
  <si>
    <r>
      <t>Zdroje na obstaranie a technické zhodnotenie majetku  z fondu reprodukcie</t>
    </r>
    <r>
      <rPr>
        <sz val="12"/>
        <rFont val="Times New Roman"/>
        <family val="1"/>
      </rPr>
      <t xml:space="preserve"> [R1+R2]</t>
    </r>
  </si>
  <si>
    <t>- nákup softvéru</t>
  </si>
  <si>
    <t>- študentské jedálne</t>
  </si>
  <si>
    <t>- ostatný predaný tovar</t>
  </si>
  <si>
    <t xml:space="preserve">Odborní zamestnanci </t>
  </si>
  <si>
    <t>Prevádzkoví zamestnanci okrem zamestnancov študentských domovov a jedální</t>
  </si>
  <si>
    <t>Zamestnanci študentských domovov</t>
  </si>
  <si>
    <t>Zamestnanci študentských jedální</t>
  </si>
  <si>
    <t>- na oblasť IT</t>
  </si>
  <si>
    <t>T2_R1</t>
  </si>
  <si>
    <t>Tabuľka 17</t>
  </si>
  <si>
    <t>T13_SG(SH)</t>
  </si>
  <si>
    <t>V stĺpci G uvedie vysoká škola objem nákladov na mzdy krytých z iných zdrojov ako je štátny rozpočet.</t>
  </si>
  <si>
    <t xml:space="preserve">Výdavky na sociálne štipendiá (§ 96 zákona) za kalendárny rok </t>
  </si>
  <si>
    <t>T9_R2</t>
  </si>
  <si>
    <t>z EÚ</t>
  </si>
  <si>
    <r>
      <t xml:space="preserve">Niektoré polia tabuliek sa počítajú alebo inak odvodzujú z iných polí. Tieto polia sú označené </t>
    </r>
    <r>
      <rPr>
        <b/>
        <sz val="12"/>
        <rFont val="Times New Roman"/>
        <family val="1"/>
        <charset val="238"/>
      </rPr>
      <t xml:space="preserve">žltou farbou </t>
    </r>
    <r>
      <rPr>
        <sz val="12"/>
        <rFont val="Times New Roman"/>
        <family val="1"/>
        <charset val="238"/>
      </rPr>
      <t xml:space="preserve">a vysoká škola </t>
    </r>
    <r>
      <rPr>
        <b/>
        <sz val="12"/>
        <rFont val="Times New Roman"/>
        <family val="1"/>
        <charset val="238"/>
      </rPr>
      <t>ich nevyplňuje. Polia, ktoré je potrebné vyplniť, sú označené zelenou farbou. Polia, v ktorých nemôže byť žiadny údaj, sú označené X.</t>
    </r>
  </si>
  <si>
    <t>T16_V2</t>
  </si>
  <si>
    <r>
      <t>Dotácie z rozpočtov obcí a z rozpočtov vyšších územných celkov</t>
    </r>
    <r>
      <rPr>
        <sz val="12"/>
        <rFont val="Times New Roman"/>
        <family val="1"/>
      </rPr>
      <t xml:space="preserve"> [SUM(R2a:R2...)]</t>
    </r>
  </si>
  <si>
    <t>Prostriedky zo zahraničných projektov na budúce aktivity</t>
  </si>
  <si>
    <t>finančné fondy</t>
  </si>
  <si>
    <t>stav bankových účtov</t>
  </si>
  <si>
    <t>štrukturálne fondy EÚ</t>
  </si>
  <si>
    <t>dotácie mimo dotačnej zmluvy a mimo dotácií zo štrukturálnych fondov EÚ</t>
  </si>
  <si>
    <r>
      <t>Zdroje na obstaranie a technické zhodnotenie dlhodobého majetku spolu</t>
    </r>
    <r>
      <rPr>
        <sz val="12"/>
        <rFont val="Times New Roman"/>
        <family val="1"/>
      </rPr>
      <t xml:space="preserve"> [SUM(R9:R13)]</t>
    </r>
  </si>
  <si>
    <r>
      <t xml:space="preserve">- tvorba fondu z výsledku hospodárenia </t>
    </r>
    <r>
      <rPr>
        <vertAlign val="superscript"/>
        <sz val="12"/>
        <rFont val="Times New Roman"/>
        <family val="1"/>
        <charset val="238"/>
      </rPr>
      <t>1)</t>
    </r>
  </si>
  <si>
    <r>
      <t xml:space="preserve">- tvorba fondu z dotácie </t>
    </r>
    <r>
      <rPr>
        <vertAlign val="superscript"/>
        <sz val="12"/>
        <rFont val="Times New Roman"/>
        <family val="1"/>
        <charset val="238"/>
      </rPr>
      <t>2)</t>
    </r>
  </si>
  <si>
    <r>
      <t xml:space="preserve">- ostatná tvorba </t>
    </r>
    <r>
      <rPr>
        <vertAlign val="superscript"/>
        <sz val="12"/>
        <rFont val="Times New Roman"/>
        <family val="1"/>
        <charset val="238"/>
      </rPr>
      <t>2)</t>
    </r>
  </si>
  <si>
    <t>- z ubytovania študentov (účet 602 001)</t>
  </si>
  <si>
    <t>- zo stravných lístkov študentov a doktorandov (účet 602 009)</t>
  </si>
  <si>
    <t>T1_R12 a T1_R13</t>
  </si>
  <si>
    <t>- používanie plavárne (účet 518 019)</t>
  </si>
  <si>
    <t>- výnosy z duševného vlastníctva (účet 649 011)</t>
  </si>
  <si>
    <t>- oprava výnosov minulých účtovných období (účet 649 013)</t>
  </si>
  <si>
    <t>- použitie prostriedkov fondov (účet 649 014)</t>
  </si>
  <si>
    <t>- dobropisy minulých období (účet 649 017)</t>
  </si>
  <si>
    <t>- štipendijného fondu (účet 656 200)</t>
  </si>
  <si>
    <t>- DHM - nábytok (účet 501 012)</t>
  </si>
  <si>
    <t>- ostatná údržba a opravy (účet 511 099)</t>
  </si>
  <si>
    <t>- prenájom zariadení (účet 518 002)</t>
  </si>
  <si>
    <t>- revízie zariadení (účet 518 010)</t>
  </si>
  <si>
    <t>- čistenie verejných priestranstiev (účet 518 011)</t>
  </si>
  <si>
    <t xml:space="preserve"> - bankové poplatky (účet 549 002)</t>
  </si>
  <si>
    <t xml:space="preserve"> - úhrada výnosov z úrokov na dotačnom účte (účet 549 003)</t>
  </si>
  <si>
    <t>T11_R11</t>
  </si>
  <si>
    <t>Uvedie sa tvorba fondu reprodukcie v zmysle § 16a ods. 8 zákona č. 131/2002 Z. z.o vysokých školách v znení neskorších predpisov, t. j. z kreditných úrokov, kurzových ziskov.</t>
  </si>
  <si>
    <t xml:space="preserve"> - Podprogram 06K 11</t>
  </si>
  <si>
    <t>Tržby z predaja cenných papierov a podielov (účet 653)</t>
  </si>
  <si>
    <t>Výnosy z dlhodobého finančného majetku (účet 652)</t>
  </si>
  <si>
    <t>Prijaté príspevky od iných organizácií (účet 662)</t>
  </si>
  <si>
    <t>Prevádzkové dotácie (účet 691)</t>
  </si>
  <si>
    <t>T10_R5_SA (SB)</t>
  </si>
  <si>
    <t xml:space="preserve">   - Prvok 077 12 05</t>
  </si>
  <si>
    <t>- Podprogram 077 13</t>
  </si>
  <si>
    <t xml:space="preserve">   - Prvok 077 15 02</t>
  </si>
  <si>
    <t xml:space="preserve">   - Prvok 077 15 03</t>
  </si>
  <si>
    <t>Zamestnanci centrálnej administratívy predstavovaní zamestnancami zaradenými na rektorátoch a dekanátoch (s výnimkou prevádzkových zamestnancov zaradených v týchto útvaroch).</t>
  </si>
  <si>
    <t>Administratívni zamestnanci na pracoviskách (sekretárky).</t>
  </si>
  <si>
    <t>T6_SB</t>
  </si>
  <si>
    <t>T6_SC</t>
  </si>
  <si>
    <t>T6_SE</t>
  </si>
  <si>
    <t>T6_SF</t>
  </si>
  <si>
    <t>T6_SG</t>
  </si>
  <si>
    <t>T6_V1</t>
  </si>
  <si>
    <t>T16_V1</t>
  </si>
  <si>
    <t xml:space="preserve"> </t>
  </si>
  <si>
    <t>T17_V1</t>
  </si>
  <si>
    <t>- zúčtovanie dotácie zo ŠR na DN a HM vo výške odpisov</t>
  </si>
  <si>
    <t xml:space="preserve">- náklady na tvorbu rezervného fondu (účet 556 100) </t>
  </si>
  <si>
    <t xml:space="preserve">- náklady na tvorbu štipendijného fondu (účet 556 200) </t>
  </si>
  <si>
    <r>
      <t>Tvorba fondu reprodukcie v kalendárnom roku spolu</t>
    </r>
    <r>
      <rPr>
        <sz val="12"/>
        <rFont val="Times New Roman"/>
        <family val="1"/>
      </rPr>
      <t xml:space="preserve"> [SUM(R3:R8)] </t>
    </r>
  </si>
  <si>
    <t>- zamestnanci zaradení na ostatných pracoviskách</t>
  </si>
  <si>
    <t>Sumárny riadok osobitne financovaných súčastí verejnej vysokej školy (špecifiká).</t>
  </si>
  <si>
    <t>T8_R5</t>
  </si>
  <si>
    <t>V stĺpci A uvedie vysoká škola nevyčerpanú dotáciu (+)/nedoplatok dotácie (-) na stravu študentov k 31. 12. príslušného kalendárneho roka.</t>
  </si>
  <si>
    <t>Zákonné sociálne poistenie (účet 524)</t>
  </si>
  <si>
    <t>Daň z nehnuteľnosti (účet 532)</t>
  </si>
  <si>
    <t>Nákup dopravných prostriedkov všetkých druhov</t>
  </si>
  <si>
    <t>Prípravná a projektová dokumentácia</t>
  </si>
  <si>
    <t>Rekonštrukcia a modernizácia strojov a zariadení</t>
  </si>
  <si>
    <t>Počet zamestnancov spolu</t>
  </si>
  <si>
    <t>D=A+C</t>
  </si>
  <si>
    <t>H=E+G</t>
  </si>
  <si>
    <t>- zamestnanci zaradení na dekanátoch</t>
  </si>
  <si>
    <t>Tabuľka č. 11 poskytuje informácie o objeme a štruktúre finančných zdrojov verejnej vysokej školy na obstarávanie a technické zhodnotenie dlhodobého majetku. Tabuľka neposkytuje informácie o tom, či má vysoká škola krytý fond reprodukcie.</t>
  </si>
  <si>
    <t>Počet študentov poberajúcich sociálne štipendium</t>
  </si>
  <si>
    <t>Tabuľka 8</t>
  </si>
  <si>
    <t>- zostatok nevyčerpanej dotácie (+)/ nedoplatok dotácie (-) z predchádzajúcich rokov [R6_SB=R8_SA]</t>
  </si>
  <si>
    <t>spolufinanco-
vanie zo ŠR</t>
  </si>
  <si>
    <t xml:space="preserve">Počet študentov  poberajúcich štipendium </t>
  </si>
  <si>
    <t>Počet študentov  poberajúcich štipendium</t>
  </si>
  <si>
    <t>T10_V2</t>
  </si>
  <si>
    <t>V týchto riadkoch sa uvedú sumy zodpovedajúce čerpaniu podľa štandardných podpoložiek položky 713 ekonomickej klasifikácie.</t>
  </si>
  <si>
    <t xml:space="preserve">Medzi odborných zamestnancov sa zaraďujú:
a) zo zamestnancov zaradených na katedrách resp. ústavoch všetci nepedagogickí zamestnanci  s výnimkou administratívnych zamestnancov (sekretárok)
b) zamestnanci výpočtových stredísk, edičných stredísk, knižníc, botanických záhrad, odborných dielní a iných odborných pracovísk s výnimkou administratívnych zamestnancov (sekretárok) </t>
  </si>
  <si>
    <r>
      <t xml:space="preserve">Stav fondu k 1.1. kalendárneho roku </t>
    </r>
    <r>
      <rPr>
        <sz val="12"/>
        <rFont val="Times New Roman"/>
        <family val="1"/>
        <charset val="238"/>
      </rPr>
      <t>[R1_SB = R12_SA ...]</t>
    </r>
  </si>
  <si>
    <t>Čerpanie fondu k 31. 12. kalendárneho roku</t>
  </si>
  <si>
    <t>Spolu</t>
  </si>
  <si>
    <t>Dotácia / program</t>
  </si>
  <si>
    <t>Číslo riadku</t>
  </si>
  <si>
    <t>Tabuľka 2</t>
  </si>
  <si>
    <t>Tabuľka 3</t>
  </si>
  <si>
    <t>Tabuľka 4</t>
  </si>
  <si>
    <t>Tabuľka 5</t>
  </si>
  <si>
    <t>Tabuľka 6</t>
  </si>
  <si>
    <t>Tabuľka 7</t>
  </si>
  <si>
    <t>V prípade, že má verejná vysoká škola vytvorený na krytie fondu osobitný bankový účet, uvedie sa stav tohto účtu. Vytváranie osobitných bankových účtov na krytie fondov nie je povinné, ale prevažne sa vytvára osobitný účet pre fond reprodukcie.</t>
  </si>
  <si>
    <t>Dotácia spolu</t>
  </si>
  <si>
    <t>Stav fondu reprodukcie k 1.1.</t>
  </si>
  <si>
    <t>T3_V2</t>
  </si>
  <si>
    <t>T5_V2</t>
  </si>
  <si>
    <t>T2_V1</t>
  </si>
  <si>
    <t>T2_R1, R1a,...</t>
  </si>
  <si>
    <t>T2_R2, R2a...</t>
  </si>
  <si>
    <t>T2_R3, R3a...</t>
  </si>
  <si>
    <t>T2_R4, R4a...</t>
  </si>
  <si>
    <t xml:space="preserve">- účelová dotácia v danom kalendárnom roku </t>
  </si>
  <si>
    <t>T1_V1</t>
  </si>
  <si>
    <t>Kód vysvetlivky</t>
  </si>
  <si>
    <t>SPOL_1</t>
  </si>
  <si>
    <t>SPOL_2</t>
  </si>
  <si>
    <t>Dotácie spolu</t>
  </si>
  <si>
    <t xml:space="preserve">Bežná dotácia na úlohy budúcich období </t>
  </si>
  <si>
    <t>Čerpanie z úveru</t>
  </si>
  <si>
    <t>Celkové výdavky na obstaranie a technické zhodnotenie dlhodobého majetku</t>
  </si>
  <si>
    <t>Počet zamestnancov platených z prostriedkov štátneho rozpočtu</t>
  </si>
  <si>
    <t>Počet zamestnancov platených z iných zdrojov</t>
  </si>
  <si>
    <t xml:space="preserve">Kategória zamestnancov
</t>
  </si>
  <si>
    <t>- vysokoškolskí učitelia s funkčným zaradením "docent"</t>
  </si>
  <si>
    <t>- vysokoškolskí učitelia s funkčným zaradením "odborný asistent"</t>
  </si>
  <si>
    <t>- vysokoškolskí učitelia s funkčným zaradením "asistent"</t>
  </si>
  <si>
    <t>- vysokoškolskí učitelia s funkčným zaradením "lektor"</t>
  </si>
  <si>
    <t>- zamestnanci zaradení na rektorátoch</t>
  </si>
  <si>
    <t xml:space="preserve">- rezervného fondu (účet 656 100) </t>
  </si>
  <si>
    <t>T5_R88-R91</t>
  </si>
  <si>
    <t xml:space="preserve">    - dohody o brigádnickej práci študentov (účet 521 011)</t>
  </si>
  <si>
    <t>T9_V2</t>
  </si>
  <si>
    <t>4a</t>
  </si>
  <si>
    <t xml:space="preserve">Základ pre prídel do štipendijného fondu </t>
  </si>
  <si>
    <r>
      <t>Nevyčerpaná dotácia (+) / nedoplatok dotácie (-) k 31. 12. bežného roka</t>
    </r>
    <r>
      <rPr>
        <sz val="12"/>
        <rFont val="Times New Roman"/>
        <family val="1"/>
        <charset val="238"/>
      </rPr>
      <t xml:space="preserve"> [R4+R5-R1]          </t>
    </r>
    <r>
      <rPr>
        <b/>
        <sz val="12"/>
        <rFont val="Times New Roman"/>
        <family val="1"/>
        <charset val="238"/>
      </rPr>
      <t xml:space="preserve">               </t>
    </r>
  </si>
  <si>
    <r>
      <t xml:space="preserve">Priemerné štipendium na 1 študenta na mesiac </t>
    </r>
    <r>
      <rPr>
        <sz val="12"/>
        <rFont val="Times New Roman"/>
        <family val="1"/>
        <charset val="238"/>
      </rPr>
      <t xml:space="preserve"> [R1_SA/R2_SB resp. R1_SC/R2_SD] </t>
    </r>
  </si>
  <si>
    <r>
      <t xml:space="preserve">Výnos z dotácie zo štátneho rozpočtu na študentské jedálne spolu </t>
    </r>
    <r>
      <rPr>
        <sz val="12"/>
        <rFont val="Times New Roman"/>
        <family val="1"/>
      </rPr>
      <t>[R6+R7-R8]</t>
    </r>
  </si>
  <si>
    <t>Tabuľka č. 4 poskytuje informácie o výnosoch verejnej vysokej školy zo školného a z poplatkov spojených so štúdiom. Požadované údaje sa dotýkajú hlavnej činnosti vysokej školy.</t>
  </si>
  <si>
    <t>T6_R2:R6</t>
  </si>
  <si>
    <t>T6_R7</t>
  </si>
  <si>
    <t>T6_R10, R11</t>
  </si>
  <si>
    <t>T6_R12</t>
  </si>
  <si>
    <t>T6_R15</t>
  </si>
  <si>
    <t>T6_R15a....</t>
  </si>
  <si>
    <t>T8_V1</t>
  </si>
  <si>
    <t>T19_V1</t>
  </si>
  <si>
    <r>
      <t xml:space="preserve">Tržby za vlastné výrobky (účet 601) </t>
    </r>
    <r>
      <rPr>
        <sz val="12"/>
        <rFont val="Times New Roman"/>
        <family val="1"/>
      </rPr>
      <t>[SUM(R2:R5)]</t>
    </r>
  </si>
  <si>
    <t>Zdroje na obstaranie a technické zhodnotenie dlhodobého majetku z úverov</t>
  </si>
  <si>
    <r>
      <t>Ostatné domáce príjmy s charakterom dotácie</t>
    </r>
    <r>
      <rPr>
        <sz val="12"/>
        <rFont val="Times New Roman"/>
        <family val="1"/>
      </rPr>
      <t xml:space="preserve"> [SUM(R3a:R3...)]</t>
    </r>
  </si>
  <si>
    <r>
      <t>Príjmy zo zahraničia majúce charakter dotácie</t>
    </r>
    <r>
      <rPr>
        <sz val="12"/>
        <rFont val="Times New Roman"/>
        <family val="1"/>
      </rPr>
      <t xml:space="preserve"> [SUM(R4a:R4...)]</t>
    </r>
  </si>
  <si>
    <t>T10_R6_SA</t>
  </si>
  <si>
    <t>- Podprogram 077 11</t>
  </si>
  <si>
    <t xml:space="preserve">   - Prvok 077 12 01</t>
  </si>
  <si>
    <t xml:space="preserve">   - Prvok 077 12 02</t>
  </si>
  <si>
    <t xml:space="preserve">   - Prvok 077 12 03</t>
  </si>
  <si>
    <t xml:space="preserve">   - Prvok 077 12 04</t>
  </si>
  <si>
    <r>
      <t xml:space="preserve">Priemerný  prepočítaný počet ubytovaných študentov </t>
    </r>
    <r>
      <rPr>
        <sz val="12"/>
        <rFont val="Times New Roman"/>
        <family val="1"/>
        <charset val="238"/>
      </rPr>
      <t>[(R2</t>
    </r>
    <r>
      <rPr>
        <sz val="12"/>
        <rFont val="Times New Roman"/>
        <family val="1"/>
        <charset val="238"/>
      </rPr>
      <t>/12]</t>
    </r>
  </si>
  <si>
    <t xml:space="preserve">T18_V1 </t>
  </si>
  <si>
    <t xml:space="preserve">Počet študentov poberajúcich sociálne štipendium </t>
  </si>
  <si>
    <t>- vysokoškolské podniky</t>
  </si>
  <si>
    <t>Výskumní pracovníci alebo umeleckí pracovníci</t>
  </si>
  <si>
    <t>15a</t>
  </si>
  <si>
    <r>
      <t>Vysokoškolskí učitelia spolu</t>
    </r>
    <r>
      <rPr>
        <sz val="12"/>
        <rFont val="Times New Roman"/>
        <family val="1"/>
      </rPr>
      <t xml:space="preserve"> [SUM(R2:</t>
    </r>
    <r>
      <rPr>
        <sz val="12"/>
        <rFont val="Times New Roman"/>
        <family val="1"/>
        <charset val="238"/>
      </rPr>
      <t>R6</t>
    </r>
    <r>
      <rPr>
        <sz val="12"/>
        <rFont val="Times New Roman"/>
        <family val="1"/>
      </rPr>
      <t>)]</t>
    </r>
  </si>
  <si>
    <r>
      <t>Administratívni zamestnanci spolu</t>
    </r>
    <r>
      <rPr>
        <sz val="12"/>
        <rFont val="Times New Roman"/>
        <family val="1"/>
      </rPr>
      <t xml:space="preserve"> [SUM(R10:R12)]                         </t>
    </r>
  </si>
  <si>
    <t>T21_V1</t>
  </si>
  <si>
    <t>Nákup budov a stavieb</t>
  </si>
  <si>
    <t>A</t>
  </si>
  <si>
    <t>B</t>
  </si>
  <si>
    <t>C</t>
  </si>
  <si>
    <t>E</t>
  </si>
  <si>
    <t>F</t>
  </si>
  <si>
    <t>G</t>
  </si>
  <si>
    <t>H</t>
  </si>
  <si>
    <t>I</t>
  </si>
  <si>
    <t>Vysvetlivka</t>
  </si>
  <si>
    <t>D</t>
  </si>
  <si>
    <t>Bankový účet</t>
  </si>
  <si>
    <t>T10_V1</t>
  </si>
  <si>
    <t>T4_V1</t>
  </si>
  <si>
    <t xml:space="preserve">Ostatné dane a poplatky (účet 538) </t>
  </si>
  <si>
    <t>Realizácia stavieb a ich technického zhodnotenia</t>
  </si>
  <si>
    <t>- ostatné tržby za vlastné výrobky</t>
  </si>
  <si>
    <t>- študentské domovy</t>
  </si>
  <si>
    <t>z toho:</t>
  </si>
  <si>
    <t>Bežné dotácie</t>
  </si>
  <si>
    <t>Kapitálové dotácie</t>
  </si>
  <si>
    <r>
      <t>Spolu</t>
    </r>
    <r>
      <rPr>
        <sz val="12"/>
        <rFont val="Times New Roman"/>
        <family val="1"/>
      </rPr>
      <t xml:space="preserve"> [R1+R2+R3+R4]</t>
    </r>
  </si>
  <si>
    <t>Objem zdrojov</t>
  </si>
  <si>
    <t xml:space="preserve">Nákup ostatného dlhodobého majetku </t>
  </si>
  <si>
    <t>Ostatné fondy</t>
  </si>
  <si>
    <t>Tabuľka 1</t>
  </si>
  <si>
    <t>T6_SA, SB, SC</t>
  </si>
  <si>
    <t>T16_R1</t>
  </si>
  <si>
    <r>
      <t xml:space="preserve">Vysvetlivky k tabuľkám sú organizované v dvoch stĺpcoch. 
</t>
    </r>
    <r>
      <rPr>
        <b/>
        <sz val="12"/>
        <rFont val="Times New Roman"/>
        <family val="1"/>
        <charset val="238"/>
      </rPr>
      <t xml:space="preserve">Prvý stĺpec </t>
    </r>
    <r>
      <rPr>
        <sz val="12"/>
        <rFont val="Times New Roman"/>
        <family val="1"/>
        <charset val="238"/>
      </rPr>
      <t xml:space="preserve">označený ako </t>
    </r>
    <r>
      <rPr>
        <b/>
        <sz val="12"/>
        <rFont val="Times New Roman"/>
        <family val="1"/>
        <charset val="238"/>
      </rPr>
      <t xml:space="preserve">"Kód vysvetlivky" </t>
    </r>
    <r>
      <rPr>
        <sz val="12"/>
        <rFont val="Times New Roman"/>
        <family val="1"/>
        <charset val="238"/>
      </rPr>
      <t xml:space="preserve">obsahuje označenie vysvetlivky, ktoré určuje, ku ktorej tabuľke a ku ktorej časti tabuľky sa vysvetlivka vzťahuje. Význam použitých kódov je illustrovaný na nasledovných príkladoch:
</t>
    </r>
    <r>
      <rPr>
        <b/>
        <sz val="12"/>
        <rFont val="Times New Roman"/>
        <family val="1"/>
        <charset val="238"/>
      </rPr>
      <t>Príklad č. 1:</t>
    </r>
    <r>
      <rPr>
        <sz val="12"/>
        <rFont val="Times New Roman"/>
        <family val="1"/>
        <charset val="238"/>
      </rPr>
      <t xml:space="preserve"> T1_R10 - vysvetlivka sa vzťahuje k tabuľke č.1, k riadku 10
</t>
    </r>
    <r>
      <rPr>
        <b/>
        <sz val="12"/>
        <rFont val="Times New Roman"/>
        <family val="1"/>
        <charset val="238"/>
      </rPr>
      <t>Príklad č. 2:</t>
    </r>
    <r>
      <rPr>
        <sz val="12"/>
        <rFont val="Times New Roman"/>
        <family val="1"/>
        <charset val="238"/>
      </rPr>
      <t xml:space="preserve"> T1_R4:R8 - vysvetlivka sa vzťahuje k tabuľke č. 1, k riadkom 4 až 8
</t>
    </r>
    <r>
      <rPr>
        <b/>
        <sz val="12"/>
        <rFont val="Times New Roman"/>
        <family val="1"/>
        <charset val="238"/>
      </rPr>
      <t>Príklad č. 3:</t>
    </r>
    <r>
      <rPr>
        <sz val="12"/>
        <rFont val="Times New Roman"/>
        <family val="1"/>
        <charset val="238"/>
      </rPr>
      <t xml:space="preserve"> T1_V1 - ide o všeobecnú vysvetlivku č. 1 k tabuľke č. 1
</t>
    </r>
    <r>
      <rPr>
        <b/>
        <sz val="12"/>
        <rFont val="Times New Roman"/>
        <family val="1"/>
        <charset val="238"/>
      </rPr>
      <t xml:space="preserve">Príklad č. 4: </t>
    </r>
    <r>
      <rPr>
        <sz val="12"/>
        <rFont val="Times New Roman"/>
        <family val="1"/>
        <charset val="238"/>
      </rPr>
      <t xml:space="preserve">T14_SA - vysvetlivka sa vzťahuje k tabuľke č. 14, k stĺpcu A
</t>
    </r>
    <r>
      <rPr>
        <b/>
        <sz val="12"/>
        <rFont val="Times New Roman"/>
        <family val="1"/>
        <charset val="238"/>
      </rPr>
      <t>Príklad č. 5:</t>
    </r>
    <r>
      <rPr>
        <sz val="12"/>
        <rFont val="Times New Roman"/>
        <family val="1"/>
        <charset val="238"/>
      </rPr>
      <t xml:space="preserve"> SPOL_1 - ide o vysvetlivku č. 1 platnú pre všetky tabuľky</t>
    </r>
  </si>
  <si>
    <t>X</t>
  </si>
  <si>
    <t>- tvorba fondu z odpisov</t>
  </si>
  <si>
    <t>- tvorba fondu prevodom z rezervného fondu</t>
  </si>
  <si>
    <t>- tvorba fondu z darov a z dedičstva</t>
  </si>
  <si>
    <t>1a</t>
  </si>
  <si>
    <t>2a</t>
  </si>
  <si>
    <t>3a</t>
  </si>
  <si>
    <r>
      <t>Zamestnanci osobitne financovaných súčastí verejnej vysokej školy (špecifiká) z R1, R7, R9, R13, R14  spolu</t>
    </r>
    <r>
      <rPr>
        <sz val="12"/>
        <rFont val="Times New Roman"/>
        <family val="1"/>
      </rPr>
      <t xml:space="preserve"> [SUM(R15a:R15...)]                                                </t>
    </r>
  </si>
  <si>
    <r>
      <t xml:space="preserve">Spolu </t>
    </r>
    <r>
      <rPr>
        <sz val="12"/>
        <rFont val="Times New Roman"/>
        <family val="1"/>
      </rPr>
      <t>[R1+R7+R9+R13+R14+R16+R17]</t>
    </r>
  </si>
  <si>
    <t>Tržby z predaja materiálu (účet 654)</t>
  </si>
  <si>
    <t>Spotreba ostatných neskladovateľných dodávok (účet 503)</t>
  </si>
  <si>
    <t>Náklady na reprezentáciu (účet 513)</t>
  </si>
  <si>
    <t>Fondy spolu</t>
  </si>
  <si>
    <t>T13_V2</t>
  </si>
  <si>
    <t>Položka</t>
  </si>
  <si>
    <t>Hlavná činnosť</t>
  </si>
  <si>
    <t>Podnikateľská činnosť</t>
  </si>
  <si>
    <t>Rezervný fond</t>
  </si>
  <si>
    <t>Fond reprodukcie</t>
  </si>
  <si>
    <t>Štipendijný fond</t>
  </si>
  <si>
    <t>Návrh na prídel do štipendijného fondu</t>
  </si>
  <si>
    <r>
      <t>Počet študentov poberajúcich sociálne štipendiá v osobomesiacoch</t>
    </r>
    <r>
      <rPr>
        <b/>
        <sz val="9"/>
        <rFont val="Times New Roman"/>
        <family val="1"/>
        <charset val="238"/>
      </rPr>
      <t xml:space="preserve"> </t>
    </r>
    <r>
      <rPr>
        <b/>
        <vertAlign val="superscript"/>
        <sz val="14"/>
        <rFont val="Times New Roman"/>
        <family val="1"/>
        <charset val="238"/>
      </rPr>
      <t>1)</t>
    </r>
  </si>
  <si>
    <r>
      <t>Počet ubytovaných študentov (vrátane interných doktorandov)</t>
    </r>
    <r>
      <rPr>
        <b/>
        <vertAlign val="superscript"/>
        <sz val="14"/>
        <rFont val="Times New Roman"/>
        <family val="1"/>
        <charset val="238"/>
      </rPr>
      <t>2)</t>
    </r>
    <r>
      <rPr>
        <b/>
        <sz val="14"/>
        <rFont val="Times New Roman"/>
        <family val="1"/>
        <charset val="238"/>
      </rPr>
      <t xml:space="preserve"> </t>
    </r>
    <r>
      <rPr>
        <b/>
        <sz val="12"/>
        <rFont val="Times New Roman"/>
        <family val="1"/>
      </rPr>
      <t xml:space="preserve"> v osobomesiacoch</t>
    </r>
  </si>
  <si>
    <t>T6_V2</t>
  </si>
  <si>
    <t>T13_V1</t>
  </si>
  <si>
    <t>T13_R1</t>
  </si>
  <si>
    <t>T18_V1</t>
  </si>
  <si>
    <t>Tržby z predaja dlhodobého NM a HM (účet 651)</t>
  </si>
  <si>
    <t>Výnosy z precenenia cenných papierov (účet 657)</t>
  </si>
  <si>
    <t>Počty ubytovaných</t>
  </si>
  <si>
    <t>Ostatné výnosy zo študentských domovov</t>
  </si>
  <si>
    <t>Výnosy z poplatkov za ubytovanie od študentov počas výučbového obdobia (10 mesiacov)</t>
  </si>
  <si>
    <t>- tržby za stravné lístky študentov</t>
  </si>
  <si>
    <t>- ostatné tržby súvisiace so stravovaním študentov</t>
  </si>
  <si>
    <r>
      <t>Tržby jedální súvisiace so stravovaním študentov v kalendárnom roku spolu</t>
    </r>
    <r>
      <rPr>
        <sz val="12"/>
        <rFont val="Times New Roman"/>
        <family val="1"/>
      </rPr>
      <t xml:space="preserve"> [R3+R4]</t>
    </r>
  </si>
  <si>
    <r>
      <t>Dotácia na uskutočňovanie akreditovaných študijných programov</t>
    </r>
    <r>
      <rPr>
        <sz val="12"/>
        <rFont val="Times New Roman"/>
        <family val="1"/>
      </rPr>
      <t xml:space="preserve"> [R2]</t>
    </r>
  </si>
  <si>
    <r>
      <t>Dotácia na výskumnú, vývojovú alebo umeleckú činnosť</t>
    </r>
    <r>
      <rPr>
        <sz val="12"/>
        <rFont val="Times New Roman"/>
        <family val="1"/>
      </rPr>
      <t xml:space="preserve"> [R4+R5+R6+R7+R8]</t>
    </r>
  </si>
  <si>
    <r>
      <t>Dotácia na rozvoj vysokej školy</t>
    </r>
    <r>
      <rPr>
        <sz val="12"/>
        <rFont val="Times New Roman"/>
        <family val="1"/>
      </rPr>
      <t xml:space="preserve"> [R10]</t>
    </r>
  </si>
  <si>
    <r>
      <t>Dotácia na sociálnu podporu študentov</t>
    </r>
    <r>
      <rPr>
        <sz val="12"/>
        <rFont val="Times New Roman"/>
        <family val="1"/>
      </rPr>
      <t xml:space="preserve"> [R12+R13+R14]</t>
    </r>
  </si>
  <si>
    <r>
      <t>Spolu</t>
    </r>
    <r>
      <rPr>
        <sz val="12"/>
        <rFont val="Times New Roman"/>
        <family val="1"/>
      </rPr>
      <t xml:space="preserve"> [R1+R3+R9+R11]</t>
    </r>
  </si>
  <si>
    <t>T10_V3</t>
  </si>
  <si>
    <t xml:space="preserve">sociálne štipendiá </t>
  </si>
  <si>
    <t>študentské domovy</t>
  </si>
  <si>
    <t>študentské jedálne</t>
  </si>
  <si>
    <t xml:space="preserve">zdroje obstarania a technického zhodnotenia majetku </t>
  </si>
  <si>
    <t>nadrezortná veda a technika</t>
  </si>
  <si>
    <t>Výnosy z poplatkov za ubytovanie od študentov počas hlavných prázdnin (od interných doktorandov) a počty ubytovaných študentov</t>
  </si>
  <si>
    <r>
      <t xml:space="preserve">Výnosy zo študentských domovov v kalendárnom roku spolu </t>
    </r>
    <r>
      <rPr>
        <sz val="12"/>
        <rFont val="Times New Roman"/>
        <family val="1"/>
      </rPr>
      <t>[SUM(R4:R7)]</t>
    </r>
  </si>
  <si>
    <r>
      <t xml:space="preserve">Rozdiel výnosov a nákladov na študentské domovy v kalendárnom roku  </t>
    </r>
    <r>
      <rPr>
        <sz val="12"/>
        <rFont val="Times New Roman"/>
        <family val="1"/>
      </rPr>
      <t>[R8-R9]</t>
    </r>
  </si>
  <si>
    <r>
      <t xml:space="preserve">Priemerné ročné náklady na jedného ubytovaného študenta </t>
    </r>
    <r>
      <rPr>
        <sz val="12"/>
        <rFont val="Times New Roman"/>
        <family val="1"/>
        <charset val="238"/>
      </rPr>
      <t>[R9/R3]</t>
    </r>
  </si>
  <si>
    <t xml:space="preserve">Daň z motorových vozidiel (účet 531) </t>
  </si>
  <si>
    <t>Nákup pozemkov a nehmotných aktív</t>
  </si>
  <si>
    <t xml:space="preserve">2) V stĺpcoch B a D sa uvádza celkový (fyzický) počet študentov, ktorým bolo v príslušnom kalendárnom roku poskytnuté sociálne štipendium bez ohľadu na počet mesiacov. </t>
  </si>
  <si>
    <t xml:space="preserve">                                                                                                                                                                                                                                                                                                                                                                                                                                                                                                                                                                                                                                                                                                                                                                                                                                                                                                                                                                                                                                                                                                                                                                                                                                                                                                                                                                                                                                                                                                                                                                                                                                                                                                                                                                                                                                                                                                                                                                                                                                                                                                                                                                                                                                                                                                                                                                                                                                                                                                                                                                                                                                                                                                                                                                                                                                                                                                                                                                                                                                                                                                                                                                                                                                                                                                                                                                                                                                                                                                                                                                                                                                                                                                                                                                                                                                                                                                                                                                                                                                                                                                                                                                                                                                                                                                                                                                                                                                                                                                                                                                                          </t>
  </si>
  <si>
    <t xml:space="preserve">  </t>
  </si>
  <si>
    <t>- tvorba fondu prevodom z rezervného fondu (účet  413 114)</t>
  </si>
  <si>
    <t>- tvorba fondu z darov a z dedičstva (účet 413 112)</t>
  </si>
  <si>
    <r>
      <t xml:space="preserve">- ostatná tvorba (účet 413 113) </t>
    </r>
    <r>
      <rPr>
        <vertAlign val="superscript"/>
        <sz val="12"/>
        <rFont val="Times New Roman"/>
        <family val="1"/>
        <charset val="238"/>
      </rPr>
      <t xml:space="preserve">2) </t>
    </r>
  </si>
  <si>
    <t>1b</t>
  </si>
  <si>
    <t>2b</t>
  </si>
  <si>
    <t>3b</t>
  </si>
  <si>
    <t>4b</t>
  </si>
  <si>
    <t>15b</t>
  </si>
  <si>
    <t>15c</t>
  </si>
  <si>
    <t>15d</t>
  </si>
  <si>
    <t xml:space="preserve">Názov verejnej vysokej školy: </t>
  </si>
  <si>
    <t>T10_R10</t>
  </si>
  <si>
    <t>bez zmien</t>
  </si>
  <si>
    <t>Priemerný mesačný náklad na doktoranda</t>
  </si>
  <si>
    <t xml:space="preserve"> - Podprogram 06K 12            </t>
  </si>
  <si>
    <t>T9_R1_SC_SD</t>
  </si>
  <si>
    <t>8a</t>
  </si>
  <si>
    <r>
      <t xml:space="preserve">Program 06K </t>
    </r>
    <r>
      <rPr>
        <sz val="12"/>
        <rFont val="Times New Roman"/>
        <family val="1"/>
        <charset val="238"/>
      </rPr>
      <t>[SUM(R2+R3+R4+R5)]</t>
    </r>
  </si>
  <si>
    <t>Ostatné dotácie [SUM(R8a..R8x)]</t>
  </si>
  <si>
    <t>Účet</t>
  </si>
  <si>
    <t>Polož. výkaz. NUJ</t>
  </si>
  <si>
    <t>Čislo riadku</t>
  </si>
  <si>
    <t>A. NEOBEŽNÝ MAJETOK SPOLU r.002+r.009+r.021</t>
  </si>
  <si>
    <t>001</t>
  </si>
  <si>
    <t>1. Dlhodobý nehmotný majetok r.003 až r.008</t>
  </si>
  <si>
    <t>002</t>
  </si>
  <si>
    <t>Nehmotné výsledky z vývojovej a obdob.činnosti 012-(072+091A</t>
  </si>
  <si>
    <t>003</t>
  </si>
  <si>
    <t>Softvér 013-(073+091AÚ)</t>
  </si>
  <si>
    <t>004</t>
  </si>
  <si>
    <t>005</t>
  </si>
  <si>
    <t>Ostatný.dlhodob.nehmot.majetok(018+019)-(078+079+091AÚ)</t>
  </si>
  <si>
    <t>006</t>
  </si>
  <si>
    <t>Obstaranie dlhodobého nehmotného majetku (041-093)</t>
  </si>
  <si>
    <t>007</t>
  </si>
  <si>
    <t>Poskytnut.preddavky na dlhodob.nehmot.majetok (051-095AÚ)</t>
  </si>
  <si>
    <t>008</t>
  </si>
  <si>
    <t>2. Dlhodobý hmotný majetok (r. 010 až r. 020)</t>
  </si>
  <si>
    <t>009</t>
  </si>
  <si>
    <t>Pozemky (031)</t>
  </si>
  <si>
    <t>010</t>
  </si>
  <si>
    <t>Umelecké diela a zbierky (032)</t>
  </si>
  <si>
    <t>011</t>
  </si>
  <si>
    <t>Stavby 021-(081-092AÚ)</t>
  </si>
  <si>
    <t>012</t>
  </si>
  <si>
    <t>Samostatné hnuteľné veci a súbory hnuteľných vecí (022 - (08</t>
  </si>
  <si>
    <t>013</t>
  </si>
  <si>
    <t>Dopravné prostriedky (023 - (083+092AÚ))</t>
  </si>
  <si>
    <t>014</t>
  </si>
  <si>
    <t>Pestovateľské celky trvalých porastov (025 - (085 + 092AÚ))</t>
  </si>
  <si>
    <t>015</t>
  </si>
  <si>
    <t>Základné stádo a ťažné zvieratá (026 - (086 + 092AÚ))</t>
  </si>
  <si>
    <t>016</t>
  </si>
  <si>
    <t>Drobný dlhodobý hmotný majetok (028 - (088 + 092AÚ))</t>
  </si>
  <si>
    <t>017</t>
  </si>
  <si>
    <t>Ostatný dlhodobý hmotný majetok (029 - (089 +092AÚ))</t>
  </si>
  <si>
    <t>018</t>
  </si>
  <si>
    <t>Obstaranie dlhodobého hmotného majetku (042 - 094)</t>
  </si>
  <si>
    <t>019</t>
  </si>
  <si>
    <t>Poskytnuté preddavky na dlhodob.hmot.majetok (052-095AÚ)</t>
  </si>
  <si>
    <t>020</t>
  </si>
  <si>
    <t>3. Dlhodobý finančný majetok r.022 až r.028</t>
  </si>
  <si>
    <t>021</t>
  </si>
  <si>
    <t>Podiel.cen.papier.a podiely v obchod.spol.v ovládan.osobe (0</t>
  </si>
  <si>
    <t>022</t>
  </si>
  <si>
    <t>Podiel.cen.papiere a podiely v obchod.spol.s podstat.vplyvom</t>
  </si>
  <si>
    <t>023</t>
  </si>
  <si>
    <t>Dlhové cenné papiere držané do splatnosti (065 - 096 AÚ)</t>
  </si>
  <si>
    <t>024</t>
  </si>
  <si>
    <t>Pôžičky podnikom v skup.a ostat.pôžičky (066+067)-096AÚ</t>
  </si>
  <si>
    <t>025</t>
  </si>
  <si>
    <t>Ostatný dlhodobý finančný majetok (069-096AÚ)</t>
  </si>
  <si>
    <t>026</t>
  </si>
  <si>
    <t>Obstaranie dlhodobého finančného majetku (043 - 096AÚ)</t>
  </si>
  <si>
    <t>027</t>
  </si>
  <si>
    <t>Poskytnuté preddavky na dlhodobý finančný majetok (053 - 096</t>
  </si>
  <si>
    <t>028</t>
  </si>
  <si>
    <t>B. OBEŽNÝ MAJETOK SPOLU r.030+r.037+r.042+r.051</t>
  </si>
  <si>
    <t>029</t>
  </si>
  <si>
    <t>1. Zásoby r.031 až r.036</t>
  </si>
  <si>
    <t>030</t>
  </si>
  <si>
    <t>Materiál (112+119) -191</t>
  </si>
  <si>
    <t>031</t>
  </si>
  <si>
    <t>Nedokonč.výroba a polotovary vlast.výroby (121+122)-(192+193</t>
  </si>
  <si>
    <t>032</t>
  </si>
  <si>
    <t>Výrobky (123-194)</t>
  </si>
  <si>
    <t>033</t>
  </si>
  <si>
    <t>Zvieratá (124-195)</t>
  </si>
  <si>
    <t>034</t>
  </si>
  <si>
    <t>Tovar (132+139)-196</t>
  </si>
  <si>
    <t>035</t>
  </si>
  <si>
    <t>Poskytnuté prevádzkové preddavky na zásoby (314AÚ-391AÚ)</t>
  </si>
  <si>
    <t>036</t>
  </si>
  <si>
    <t>2. Dlhodobé pohľadávky (r.038 až 041)</t>
  </si>
  <si>
    <t>037</t>
  </si>
  <si>
    <t>Pohľadávky z obchod.styku (311AÚ až 314AÚ) - 391AÚ</t>
  </si>
  <si>
    <t>038</t>
  </si>
  <si>
    <t>Ostatné pohľadávky (315AÚ - 391AÚ)</t>
  </si>
  <si>
    <t>039</t>
  </si>
  <si>
    <t>Pohľadávky voči účastníkom združení (358AÚ - 391AÚ)</t>
  </si>
  <si>
    <t>040</t>
  </si>
  <si>
    <t>Iné pohľadávky (335AÚ+373AÚ+375AÚ+378AÚ) -391AÚ</t>
  </si>
  <si>
    <t>041</t>
  </si>
  <si>
    <t>3. Krátkodobé pohľadávky r.043 až r.050</t>
  </si>
  <si>
    <t>042</t>
  </si>
  <si>
    <t>Pohľadávky z obchodného styku (311AÚ až 314AÚ) - 391AÚ</t>
  </si>
  <si>
    <t>043</t>
  </si>
  <si>
    <t>044</t>
  </si>
  <si>
    <t>Zúčtovanie zo Sociálnou poisť. a zdravot.poisťovňami (336)</t>
  </si>
  <si>
    <t>045</t>
  </si>
  <si>
    <t>Daňové pohľadávky (341 až 345)</t>
  </si>
  <si>
    <t>046</t>
  </si>
  <si>
    <t>Pohľ.z dôvodu fin.vzťahov k ŠR a rozpočtom úz.správ (346+348</t>
  </si>
  <si>
    <t>047</t>
  </si>
  <si>
    <t>048</t>
  </si>
  <si>
    <t>Spojovací účet pri združení (396-391AÚ)</t>
  </si>
  <si>
    <t>049</t>
  </si>
  <si>
    <t>050</t>
  </si>
  <si>
    <t>4. Finančné účty r.052 až 056</t>
  </si>
  <si>
    <t>051</t>
  </si>
  <si>
    <t>Pokladnica (211+213)</t>
  </si>
  <si>
    <t>052</t>
  </si>
  <si>
    <t>Bankové účty (221AÚ+261)</t>
  </si>
  <si>
    <t>053</t>
  </si>
  <si>
    <t>Bankové účty s dobou viazanosti dlhšou ako jeden rok (221AÚ)</t>
  </si>
  <si>
    <t>054</t>
  </si>
  <si>
    <t>Krátkodobý finančný majetok (251+253+255+256+257)-291AÚ</t>
  </si>
  <si>
    <t>055</t>
  </si>
  <si>
    <t>Obstaranie krátkodobého finančného majetku (259 -291AÚ)</t>
  </si>
  <si>
    <t>056</t>
  </si>
  <si>
    <t>C. ČASOVÉ ROZLÍŠENIE SPOLU r.058 a r.059</t>
  </si>
  <si>
    <t>057</t>
  </si>
  <si>
    <t>1. Náklady budúcich období (381)</t>
  </si>
  <si>
    <t>058</t>
  </si>
  <si>
    <t>Príjmy budúcich období (385)</t>
  </si>
  <si>
    <t>059</t>
  </si>
  <si>
    <t>MAJETOK SPOLU r.001 + r.029 + r.057</t>
  </si>
  <si>
    <t>060</t>
  </si>
  <si>
    <t>Celkový výsledok</t>
  </si>
  <si>
    <t>Korekcia</t>
  </si>
  <si>
    <t>Netto</t>
  </si>
  <si>
    <t>Predch. účt. obdobie</t>
  </si>
  <si>
    <t>Tabuľka č. 24: Súvaha - Strana aktív</t>
  </si>
  <si>
    <t xml:space="preserve">   Oceniteľné práva 014-(074+091AÚ)</t>
  </si>
  <si>
    <t xml:space="preserve"> Brutto
(v Eur)</t>
  </si>
  <si>
    <t>T22_V1</t>
  </si>
  <si>
    <t>T23_V1</t>
  </si>
  <si>
    <t>Tabuľka 22</t>
  </si>
  <si>
    <t>Tabuľka 23</t>
  </si>
  <si>
    <t>Tabuľka č. 6 poskytuje informácie o počte a štruktúre zamestnancov a objeme nákladov na mzdy verejnej vysokej školy (bez odvodov).</t>
  </si>
  <si>
    <t>Číslo účtu</t>
  </si>
  <si>
    <t>Spotreba materiálu</t>
  </si>
  <si>
    <t>01</t>
  </si>
  <si>
    <t>Spotreba energie</t>
  </si>
  <si>
    <t>02</t>
  </si>
  <si>
    <t>Predaný tovar</t>
  </si>
  <si>
    <t>03</t>
  </si>
  <si>
    <t>Opravy a udržiavanie</t>
  </si>
  <si>
    <t>04</t>
  </si>
  <si>
    <t>Cestovné</t>
  </si>
  <si>
    <t>05</t>
  </si>
  <si>
    <t>Náklady na reprezentáciu</t>
  </si>
  <si>
    <t>06</t>
  </si>
  <si>
    <t>Ostatné služby</t>
  </si>
  <si>
    <t>07</t>
  </si>
  <si>
    <t>Mzdové náklady</t>
  </si>
  <si>
    <t>08</t>
  </si>
  <si>
    <t>09</t>
  </si>
  <si>
    <t>Ostatné sociálne poistenie</t>
  </si>
  <si>
    <t>10</t>
  </si>
  <si>
    <t>Zákonné sociálne náklady</t>
  </si>
  <si>
    <t>11</t>
  </si>
  <si>
    <t>Ostatné sociálne náklady</t>
  </si>
  <si>
    <t>12</t>
  </si>
  <si>
    <t>Daň z motorových vozidiel</t>
  </si>
  <si>
    <t>13</t>
  </si>
  <si>
    <t>Daň z nehnuteľností</t>
  </si>
  <si>
    <t>14</t>
  </si>
  <si>
    <t>Ostatné dane a poplatky</t>
  </si>
  <si>
    <t>15</t>
  </si>
  <si>
    <t>Zmluvné pokuty a penále</t>
  </si>
  <si>
    <t>16</t>
  </si>
  <si>
    <t>Ostatné pokuty a penále</t>
  </si>
  <si>
    <t>17</t>
  </si>
  <si>
    <t>Odpísanie pohľadávky</t>
  </si>
  <si>
    <t>18</t>
  </si>
  <si>
    <t>Úroky</t>
  </si>
  <si>
    <t>19</t>
  </si>
  <si>
    <t>Kurzové straty</t>
  </si>
  <si>
    <t>20</t>
  </si>
  <si>
    <t>Dary</t>
  </si>
  <si>
    <t>21</t>
  </si>
  <si>
    <t>Osobitné náklady</t>
  </si>
  <si>
    <t>22</t>
  </si>
  <si>
    <t>Manká a škody</t>
  </si>
  <si>
    <t>23</t>
  </si>
  <si>
    <t>Iné ostatné náklady</t>
  </si>
  <si>
    <t>24</t>
  </si>
  <si>
    <t>Odpisy DNM a DHM</t>
  </si>
  <si>
    <t>25</t>
  </si>
  <si>
    <t>26</t>
  </si>
  <si>
    <t>Predané cenné papiere</t>
  </si>
  <si>
    <t>27</t>
  </si>
  <si>
    <t>Predaný materiál</t>
  </si>
  <si>
    <t>28</t>
  </si>
  <si>
    <t>29</t>
  </si>
  <si>
    <t>Tvorba fondov</t>
  </si>
  <si>
    <t>30</t>
  </si>
  <si>
    <t xml:space="preserve">Náklady na precenenie cen.pap. </t>
  </si>
  <si>
    <t>31</t>
  </si>
  <si>
    <t>32</t>
  </si>
  <si>
    <t>33</t>
  </si>
  <si>
    <t>34</t>
  </si>
  <si>
    <t>35</t>
  </si>
  <si>
    <t>36</t>
  </si>
  <si>
    <t>Poskyt. príspevky z verejnej zbierky</t>
  </si>
  <si>
    <t>37</t>
  </si>
  <si>
    <t>38</t>
  </si>
  <si>
    <t>Tržby za vlastné výrobky</t>
  </si>
  <si>
    <t>39</t>
  </si>
  <si>
    <t>Tržby z predaja služieb</t>
  </si>
  <si>
    <t>40</t>
  </si>
  <si>
    <t>Tržby za predaný tovar</t>
  </si>
  <si>
    <t>41</t>
  </si>
  <si>
    <t>42</t>
  </si>
  <si>
    <t>Zmena stavu zásob polotovarov</t>
  </si>
  <si>
    <t>43</t>
  </si>
  <si>
    <t>Zmena stavu zásob výrobkov</t>
  </si>
  <si>
    <t>44</t>
  </si>
  <si>
    <t>Zmena stavu zásob zvierat</t>
  </si>
  <si>
    <t>45</t>
  </si>
  <si>
    <t>Aktivácia materiálu a tovaru</t>
  </si>
  <si>
    <t>46</t>
  </si>
  <si>
    <t>Aktivácia vnútroorganizačných služieb</t>
  </si>
  <si>
    <t>47</t>
  </si>
  <si>
    <t>48</t>
  </si>
  <si>
    <t>49</t>
  </si>
  <si>
    <t>50</t>
  </si>
  <si>
    <t>51</t>
  </si>
  <si>
    <t>Platby za odpísané pohľadávky</t>
  </si>
  <si>
    <t>52</t>
  </si>
  <si>
    <t>53</t>
  </si>
  <si>
    <t>Kurzové zisky</t>
  </si>
  <si>
    <t>54</t>
  </si>
  <si>
    <t>Prijaté dary</t>
  </si>
  <si>
    <t>55</t>
  </si>
  <si>
    <t>Osobitné výnosy</t>
  </si>
  <si>
    <t>56</t>
  </si>
  <si>
    <t>57</t>
  </si>
  <si>
    <t>Iné ostatné výnosy</t>
  </si>
  <si>
    <t>58</t>
  </si>
  <si>
    <t>Tržby z predaja dlhodobého majetku</t>
  </si>
  <si>
    <t>59</t>
  </si>
  <si>
    <t>60</t>
  </si>
  <si>
    <t>Tržby z predaja cenných papierov a pod.</t>
  </si>
  <si>
    <t>61</t>
  </si>
  <si>
    <t>Tržby z predaja materiálu</t>
  </si>
  <si>
    <t>62</t>
  </si>
  <si>
    <t>63</t>
  </si>
  <si>
    <t>Výnosy z použitia fondu</t>
  </si>
  <si>
    <t>64</t>
  </si>
  <si>
    <t>Výnosy z precenenia cenných papierov</t>
  </si>
  <si>
    <t>65</t>
  </si>
  <si>
    <t>Výnosy z nájmu majetku</t>
  </si>
  <si>
    <t>66</t>
  </si>
  <si>
    <t>Prijaté príspevky od organizačných zložiek</t>
  </si>
  <si>
    <t>67</t>
  </si>
  <si>
    <t>Prijaté príspevky od iných organizácií</t>
  </si>
  <si>
    <t>68</t>
  </si>
  <si>
    <t>Prijaté príspevky od fyzických osôb</t>
  </si>
  <si>
    <t>69</t>
  </si>
  <si>
    <t>Prijaté členské príspevky</t>
  </si>
  <si>
    <t>70</t>
  </si>
  <si>
    <t>Príspevky z podielu zaplatenej dane</t>
  </si>
  <si>
    <t>71</t>
  </si>
  <si>
    <t>Prijaté príspevky z verejných zbierok</t>
  </si>
  <si>
    <t>72</t>
  </si>
  <si>
    <t>Dotácie</t>
  </si>
  <si>
    <t>73</t>
  </si>
  <si>
    <t>Účtová trieda 6 spolu r.39 až r. 73</t>
  </si>
  <si>
    <t>74</t>
  </si>
  <si>
    <t>Výsledok hospodárenia pred zdanením r.74-r.38</t>
  </si>
  <si>
    <t>75</t>
  </si>
  <si>
    <t>Daň z príjmov</t>
  </si>
  <si>
    <t>76</t>
  </si>
  <si>
    <t>Dodatočné odvody dane z príjmov</t>
  </si>
  <si>
    <t>77</t>
  </si>
  <si>
    <t xml:space="preserve">Výsledok hospod.  po zdanení r. 75-(r.76 + r.77) </t>
  </si>
  <si>
    <t>78</t>
  </si>
  <si>
    <t>výdavky na obstaranie a technické zhodnotenie majetku</t>
  </si>
  <si>
    <t>štipendiá z vlastných zdrojov</t>
  </si>
  <si>
    <t xml:space="preserve">motivačné štipendiá  </t>
  </si>
  <si>
    <t>štruktúra účtu 384 - výnosy budúcich období</t>
  </si>
  <si>
    <r>
      <t>Spolu</t>
    </r>
    <r>
      <rPr>
        <sz val="12"/>
        <rFont val="Times New Roman"/>
        <family val="1"/>
      </rPr>
      <t xml:space="preserve"> [R1+R6+R7+R8]</t>
    </r>
  </si>
  <si>
    <t>Súvzťažnosti</t>
  </si>
  <si>
    <t>Zamestnanci platení z dotácie MŠVVaŠ SR</t>
  </si>
  <si>
    <t>Je súčtom príjmov VVŠ majúcich charakter dotácií okrem dotácií z kapitoly MŠVVaŠ SR.</t>
  </si>
  <si>
    <t>V stĺpci F uvedie vysoká škola osobitne zo stĺpca E objem nákladov na mzdy krytých z kapitoly MŠVVaŠ SR poskytnutých prostredníctvom dotačnej zmluvy.</t>
  </si>
  <si>
    <t>T13_R11_SE(SF)</t>
  </si>
  <si>
    <t xml:space="preserve">Nevyčerpaná dotácia (+) / nedoplatok dotácie (-) k 31. 12. predchádzajúceho roka  
[R4_SC = R6_SA]                         </t>
  </si>
  <si>
    <t>T1_R1:R15</t>
  </si>
  <si>
    <t>Všeobecná poznámka č. 1</t>
  </si>
  <si>
    <t>doktorandi a doktorandské štipendiá</t>
  </si>
  <si>
    <t>86a</t>
  </si>
  <si>
    <t>Projektovaná lôžková kapacita študentského domova k 31. 12. kalendárneho roka (v počte miest)</t>
  </si>
  <si>
    <t>T9_R6_SA_AB</t>
  </si>
  <si>
    <t>F = A+B+C+D+E</t>
  </si>
  <si>
    <t>J</t>
  </si>
  <si>
    <t>K</t>
  </si>
  <si>
    <t>10a</t>
  </si>
  <si>
    <t>G=A+B+C+D+E+F</t>
  </si>
  <si>
    <t>Poskytnuté príspevky z podielu zaplatenej dane</t>
  </si>
  <si>
    <t>Zost. cena predaného DNM a DHM</t>
  </si>
  <si>
    <t>T4_R4</t>
  </si>
  <si>
    <t xml:space="preserve">zabezpečenie mobilít v súlade s medzinárodnými zmluvami </t>
  </si>
  <si>
    <t>Peniaze na ceste (účet 261)</t>
  </si>
  <si>
    <t xml:space="preserve">- prvýkrát sa započítavajú do evidenčného počtu zamestnancov vo fyzických osobách s plným týždenným pracovným časom, ktorý sa rovná ich prepočítanému počtu, a to pracovným úväzkom v hlavnom zamestnaní; </t>
  </si>
  <si>
    <t xml:space="preserve">- druhýkrát sa započítavajú do evidenčného počtu zamestnancov prepočítaného, a to svojím pracovným úväzkom v ďalšom pracovnom pomere. </t>
  </si>
  <si>
    <t xml:space="preserve">Do evidenčného počtu zamestnancov prepočítaného sa títo zamestnanci započítavajú dvakrát na rozdiel od evidenčného počtu zamestnancov vo fyzických osobách, v ktorom sú započítaní iba raz. </t>
  </si>
  <si>
    <t>T2</t>
  </si>
  <si>
    <t>T21_R1_SB + T11_R10a_SB - T5_R86a_SC = T21_R1_SH</t>
  </si>
  <si>
    <t>T11_R10</t>
  </si>
  <si>
    <t>T11_R10a</t>
  </si>
  <si>
    <t>T11_R13</t>
  </si>
  <si>
    <t>T2_R3</t>
  </si>
  <si>
    <t>V T11_R10a  sa uvádzajú kapitálové výdavky prijaté (cash) z prostriedkov EÚ (štrukturálnych fondov) vrátane spolufinancovania.</t>
  </si>
  <si>
    <t>T11_SB_R11</t>
  </si>
  <si>
    <t>V T11_R11 sa uvádza zostatok z kapitálovej dotácie z predchádzajúceho roku (z dotácií podľa R10 a R10a).</t>
  </si>
  <si>
    <t>T11_SB_R13</t>
  </si>
  <si>
    <t>V T11_R13 sa uvádza objem na obstaranie a technické zhodnotenie dlhodobého majetku z iných zdrojov v danom roku vrátane zostatkov na týchto zdrojoch. 
Patria sem aj dotácie z T2_R2+R3+R4.</t>
  </si>
  <si>
    <t>T11_V2</t>
  </si>
  <si>
    <t>T11_V3</t>
  </si>
  <si>
    <t>T11_V4</t>
  </si>
  <si>
    <t>T11_V5</t>
  </si>
  <si>
    <t>Náklady na mzdy  poskytované z prostriedkov štátneho rozpočtu   (v Eur)</t>
  </si>
  <si>
    <t>Náklady na mzdy poskytované z dotácie MŠVVaŠ SR  (v Eur)</t>
  </si>
  <si>
    <t>Náklady na mzdy poskytované z iných zdrojov 
 (v Eur)</t>
  </si>
  <si>
    <t>Náklady na mzdy spolu
 (v Eur)</t>
  </si>
  <si>
    <t>Finančné prostriedky  
 (v Eur)</t>
  </si>
  <si>
    <t xml:space="preserve">Tabuľka č. 9 poskytuje informácie o výnosoch a nákladoch študentských domovov bez zmluvných zariadení, bez výnosov a nákladov v rámci podnikateľskej činnosti, teda uvádzajú sa len výnosy a náklady súvisiace s ubytovaním študentov, informácie o lôžkovej kapacite študentských domovov a o počte ubytovaných študentov (vrátane doktorandov) a o priemerných nákladoch na študenta. </t>
  </si>
  <si>
    <t>Tabuľka č. 10 poskytuje informácie o počte vydaných jedál a o nákladoch a výnosoch študentských jedální vrátane nákladov na stravovanie v zmluvných zariadeniach. Uvádzajú sa len výnosy a náklady súvisiace so stravovaním študentov.</t>
  </si>
  <si>
    <t>V prípade zmluvného zariadenia sa uvádzajú len výnosy a náklady na stravovanie študentov, ktoré prechádzajú účtovníctvom vysokej školy.</t>
  </si>
  <si>
    <r>
      <t>Tvorba fondu v kalendárnom roku spolu</t>
    </r>
    <r>
      <rPr>
        <sz val="12"/>
        <color indexed="8"/>
        <rFont val="Times New Roman"/>
        <family val="1"/>
      </rPr>
      <t xml:space="preserve"> SUM(R3:R10) </t>
    </r>
  </si>
  <si>
    <t>- prenos zostatku dotácie do nasledujúceho kalendárneho roku [R6+R7-R15]</t>
  </si>
  <si>
    <t>Náklady na činnosť študentských jedální súvisiace so stravovaním študentov za kalendárny rok</t>
  </si>
  <si>
    <r>
      <t xml:space="preserve">Rozdiel výnosov a nákladov študentských jedální súvisiacich so stravovaním študentov  </t>
    </r>
    <r>
      <rPr>
        <sz val="12"/>
        <rFont val="Times New Roman"/>
        <family val="1"/>
        <charset val="238"/>
      </rPr>
      <t>[R1-R9]</t>
    </r>
  </si>
  <si>
    <t>T10_R13</t>
  </si>
  <si>
    <t>Uvedie sa projektovaná lôžková kapacita ŠD, nie počet ubytovaných študentov v danom roku.</t>
  </si>
  <si>
    <t>V riadku 3 uvedie vysoká škola celkový objem ostatných príjmov z domácich zdrojov majúcich charakter dotácií. V riadkoch 3a ... rozpíše podrobnejšie jednotlivé druhy týchto príjmov.
Patrí sem aj dotácia z Úradu vlády SR na projekty riešené v rámci Finančného mechanizmu EHP a Nórskeho finančného mechanizmu.</t>
  </si>
  <si>
    <t>výnosy VVŠ</t>
  </si>
  <si>
    <t>výnosy VVŠ zo školného a poplatkov</t>
  </si>
  <si>
    <t>náklady VVŠ</t>
  </si>
  <si>
    <t>náklady na mzdy</t>
  </si>
  <si>
    <t xml:space="preserve">T10_R14 </t>
  </si>
  <si>
    <t>Tabuľka č. 21 poskytuje informácie o štruktúre účtu 384 - výnosy budúcich období. Bilancia je realizovaná v členení na zvyšok prijatej kapitálovej dotácie zo štátneho rozpočtu a z prostriedkov EÚ používanej na kompenzáciu odpisov majetku z nej obstaraného, nevyčerpanú bežnú dotáciu na aktivity budúcich období a na finančné prostriedky zo zahraničných projektov na budúce aktivity.</t>
  </si>
  <si>
    <t>T13_R4_SD = T5_R86_SC+SD</t>
  </si>
  <si>
    <r>
      <t xml:space="preserve">Nárok na príspevok zo štátneho rozpočtu na jedlá podľa metodiky </t>
    </r>
    <r>
      <rPr>
        <sz val="12"/>
        <rFont val="Times New Roman"/>
        <family val="1"/>
      </rPr>
      <t xml:space="preserve">                                     </t>
    </r>
  </si>
  <si>
    <t>Fond na podporu štúdia študentov so špecifickými potrebami</t>
  </si>
  <si>
    <t>Účtová trieda 5 spolu r.01 až r.37</t>
  </si>
  <si>
    <t>Zvyšok prijatej kapitálovej dotácie zo štátneho rozpočtu používanej na kompenzáciu odpisov majetku z nej obstaraného</t>
  </si>
  <si>
    <r>
      <t xml:space="preserve">Zvyšok prijatej kapitálovej dotácie </t>
    </r>
    <r>
      <rPr>
        <b/>
        <sz val="10"/>
        <color indexed="8"/>
        <rFont val="Times New Roman"/>
        <family val="1"/>
        <charset val="238"/>
      </rPr>
      <t>z prostriedkov EÚ (štrukturálnych fondov)</t>
    </r>
    <r>
      <rPr>
        <b/>
        <sz val="12"/>
        <color indexed="8"/>
        <rFont val="Times New Roman"/>
        <family val="1"/>
        <charset val="238"/>
      </rPr>
      <t xml:space="preserve"> používanej na kompenzáciu odpisov majetku z nej obstaraného</t>
    </r>
  </si>
  <si>
    <t xml:space="preserve">Náklady / Výnosy </t>
  </si>
  <si>
    <r>
      <t>Nevyčerpaná dotácia (+) / nedoplatok dotácie (-) na motivačné štipendiá</t>
    </r>
    <r>
      <rPr>
        <b/>
        <sz val="12"/>
        <rFont val="Times New Roman"/>
        <family val="1"/>
        <charset val="238"/>
      </rPr>
      <t xml:space="preserve"> k 31. 12. predchádzajúceho kalendárneho roka</t>
    </r>
    <r>
      <rPr>
        <sz val="12"/>
        <rFont val="Times New Roman"/>
        <family val="1"/>
        <charset val="238"/>
      </rPr>
      <t xml:space="preserve">     </t>
    </r>
    <r>
      <rPr>
        <b/>
        <sz val="12"/>
        <rFont val="Times New Roman"/>
        <family val="1"/>
        <charset val="238"/>
      </rPr>
      <t xml:space="preserve">     </t>
    </r>
  </si>
  <si>
    <r>
      <t>Výdavky na motivačné štipendiá</t>
    </r>
    <r>
      <rPr>
        <sz val="12"/>
        <rFont val="Times New Roman"/>
        <family val="1"/>
        <charset val="238"/>
      </rPr>
      <t xml:space="preserve"> </t>
    </r>
    <r>
      <rPr>
        <b/>
        <sz val="12"/>
        <rFont val="Times New Roman"/>
        <family val="1"/>
        <charset val="238"/>
      </rPr>
      <t xml:space="preserve">v kalendárnom roku </t>
    </r>
    <r>
      <rPr>
        <b/>
        <vertAlign val="superscript"/>
        <sz val="12"/>
        <rFont val="Times New Roman"/>
        <family val="1"/>
        <charset val="238"/>
      </rPr>
      <t/>
    </r>
  </si>
  <si>
    <t xml:space="preserve">Výnos z dotácie zo štátneho rozpočtu na študentské jedálne v kalendárneho roku sa odvíja od zostatku dotácie predchádzajúceho kalendárneho roka a účelovej dotácie daného kalendárneho roka zníženej o prenos zostatku do nasledujúceho kalendárneho roka, resp. zvýšenej o nárok na poskytnutie nedoplatku. </t>
  </si>
  <si>
    <t>x</t>
  </si>
  <si>
    <t>Náklady spolu</t>
  </si>
  <si>
    <r>
      <t>Zostatok kapitálovej dotácie z predchádzajúceho roku</t>
    </r>
    <r>
      <rPr>
        <b/>
        <sz val="10"/>
        <rFont val="Times New Roman"/>
        <family val="1"/>
        <charset val="238"/>
      </rPr>
      <t xml:space="preserve"> </t>
    </r>
    <r>
      <rPr>
        <b/>
        <sz val="12"/>
        <rFont val="Times New Roman"/>
        <family val="1"/>
        <charset val="238"/>
      </rPr>
      <t>(z dotácií na R10 a R10a)</t>
    </r>
  </si>
  <si>
    <r>
      <t>Iné zdroje na obstaranie a technické zhodnotenie dlhodobého majetku</t>
    </r>
    <r>
      <rPr>
        <b/>
        <sz val="12"/>
        <rFont val="Times New Roman"/>
        <family val="1"/>
        <charset val="238"/>
      </rPr>
      <t xml:space="preserve"> (v danom roku vrátane zostatkov na týchto zdrojoch)</t>
    </r>
  </si>
  <si>
    <t>Pozn.</t>
  </si>
  <si>
    <r>
      <t>Tržby z predaja služieb (účet 602)</t>
    </r>
    <r>
      <rPr>
        <sz val="12"/>
        <color indexed="8"/>
        <rFont val="Times New Roman"/>
        <family val="1"/>
      </rPr>
      <t xml:space="preserve"> [SUM(R7:R10)] </t>
    </r>
  </si>
  <si>
    <r>
      <t>Úroky (účet 644)</t>
    </r>
    <r>
      <rPr>
        <sz val="12"/>
        <color indexed="8"/>
        <rFont val="Times New Roman"/>
        <family val="1"/>
      </rPr>
      <t xml:space="preserve"> [R17+R18]</t>
    </r>
  </si>
  <si>
    <t>(uviesť zoznam všetkých dotácií, každú na zvláštny riadok, napr. podprogram 026 05)</t>
  </si>
  <si>
    <t>uvádzajú sa štipendiá vyplatené zo štátneho rozpočtu, kód v CRŠ: 1</t>
  </si>
  <si>
    <t>T8_R1</t>
  </si>
  <si>
    <t>T19_V2</t>
  </si>
  <si>
    <t>Kód</t>
  </si>
  <si>
    <t>Názov</t>
  </si>
  <si>
    <t>Platné od</t>
  </si>
  <si>
    <t>motivačné štipendium - vybrané odbory (§ 96a ods.1 písm. a))</t>
  </si>
  <si>
    <t>sociálne štipendium</t>
  </si>
  <si>
    <t>štipendium poskytuje EVI</t>
  </si>
  <si>
    <t>štipendium z vlastných zdrojov vysokej školy</t>
  </si>
  <si>
    <t>vládny štipendista</t>
  </si>
  <si>
    <t>z mimo dotačných zdrojov</t>
  </si>
  <si>
    <t>základné z UD MSSR, po dizer. sk.</t>
  </si>
  <si>
    <t>základné z UD MSSR, pred dizer.sk.</t>
  </si>
  <si>
    <t>zvýšenie PhD. štipendia z UD MSSR</t>
  </si>
  <si>
    <t>Kódy z Centrálneho registra študentov</t>
  </si>
  <si>
    <t>Kódy z CRŠ</t>
  </si>
  <si>
    <t>DrŠ</t>
  </si>
  <si>
    <t>T4_R3</t>
  </si>
  <si>
    <t>T4_R5</t>
  </si>
  <si>
    <t>Priemerné platy</t>
  </si>
  <si>
    <t>I=H/D/12</t>
  </si>
  <si>
    <t>*) medzi profesorov sa započítava aj funkčné zaradenie "hosťujúci profesor"</t>
  </si>
  <si>
    <t>Tabuľka 6a</t>
  </si>
  <si>
    <t>náklady na mzdy žien</t>
  </si>
  <si>
    <t>T4_R2</t>
  </si>
  <si>
    <t>Tabuľka č. 6a poskytuje informácie o počte a štruktúre žien a objeme nákladov na mzdy verejnej vysokej školy (bez odvodov).</t>
  </si>
  <si>
    <t>T6a_V1</t>
  </si>
  <si>
    <r>
      <t xml:space="preserve">V riadkoch 2 až 6 uvedie vysoká škola vysokoškolských učiteľov zaradených vo </t>
    </r>
    <r>
      <rPr>
        <u/>
        <sz val="12"/>
        <color theme="1"/>
        <rFont val="Times New Roman"/>
        <family val="1"/>
        <charset val="238"/>
      </rPr>
      <t>funkciách</t>
    </r>
    <r>
      <rPr>
        <sz val="12"/>
        <color theme="1"/>
        <rFont val="Times New Roman"/>
        <family val="1"/>
        <charset val="238"/>
      </rPr>
      <t xml:space="preserve">  profesor (vrátane hosťujúcich profesorov), docent, odborný asistent, asistent a lektor.</t>
    </r>
  </si>
  <si>
    <t>T21_R1_SA + T11_R10_SB -T5_R85_SC = T21_R1_SG</t>
  </si>
  <si>
    <r>
      <t xml:space="preserve">Krytie fondu finančnými prostriedkami na osobitnom bankovom účte </t>
    </r>
    <r>
      <rPr>
        <vertAlign val="superscript"/>
        <sz val="12"/>
        <rFont val="Times New Roman"/>
        <family val="1"/>
        <charset val="238"/>
      </rPr>
      <t xml:space="preserve">3) </t>
    </r>
    <r>
      <rPr>
        <sz val="11"/>
        <rFont val="Times New Roman"/>
        <family val="1"/>
        <charset val="238"/>
      </rPr>
      <t>k 31.12.</t>
    </r>
  </si>
  <si>
    <t>Fondy VVŠ</t>
  </si>
  <si>
    <t>T11_R2_SA (SB) = T13_R2_SC (SD)</t>
  </si>
  <si>
    <t>V stĺpci SA, resp. SC sa uvedú výdavky z dotácie na sociálne štipendiá poskytnuté študentom v danom kalendárnom roku, uvedené v Centrálnom registri študentov pod kódom 1.</t>
  </si>
  <si>
    <t>V tomto riadku uvádzajte len čerpanie sociálnych štipendií a motivačných štipendií z dotácie a z vlastných zdrojov. Táto hodnota musí byť započítaná v tvorbe fondu a tiež uvedená v T19_R1.</t>
  </si>
  <si>
    <t>Stavy na devízových účtoch je potrebné uvádzať v eurách.</t>
  </si>
  <si>
    <t>Výpočet</t>
  </si>
  <si>
    <t>Priemerné platy žien</t>
  </si>
  <si>
    <r>
      <t>Počet</t>
    </r>
    <r>
      <rPr>
        <b/>
        <sz val="12"/>
        <rFont val="Times New Roman"/>
        <family val="1"/>
        <charset val="238"/>
      </rPr>
      <t xml:space="preserve"> žien</t>
    </r>
    <r>
      <rPr>
        <b/>
        <sz val="12"/>
        <rFont val="Times New Roman"/>
        <family val="1"/>
      </rPr>
      <t xml:space="preserve"> platených z prostriedkov štátneho rozpočtu</t>
    </r>
  </si>
  <si>
    <r>
      <t>Ženy</t>
    </r>
    <r>
      <rPr>
        <b/>
        <sz val="12"/>
        <rFont val="Times New Roman"/>
        <family val="1"/>
      </rPr>
      <t xml:space="preserve"> platené z dotácie MŠVVaŠ SR</t>
    </r>
  </si>
  <si>
    <r>
      <t xml:space="preserve">Počet </t>
    </r>
    <r>
      <rPr>
        <b/>
        <sz val="12"/>
        <rFont val="Times New Roman"/>
        <family val="1"/>
        <charset val="238"/>
      </rPr>
      <t>žien</t>
    </r>
    <r>
      <rPr>
        <b/>
        <sz val="12"/>
        <rFont val="Times New Roman"/>
        <family val="1"/>
      </rPr>
      <t xml:space="preserve"> platených z iných zdrojov</t>
    </r>
  </si>
  <si>
    <r>
      <t xml:space="preserve">Počet </t>
    </r>
    <r>
      <rPr>
        <b/>
        <sz val="12"/>
        <rFont val="Times New Roman"/>
        <family val="1"/>
        <charset val="238"/>
      </rPr>
      <t>žien</t>
    </r>
    <r>
      <rPr>
        <b/>
        <sz val="12"/>
        <rFont val="Times New Roman"/>
        <family val="1"/>
      </rPr>
      <t xml:space="preserve"> spolu</t>
    </r>
  </si>
  <si>
    <t>súčet HČ+PČ</t>
  </si>
  <si>
    <t>súčet HČ+PČ-daň z príjmov</t>
  </si>
  <si>
    <t>L= G+H+I+J+K</t>
  </si>
  <si>
    <t>-za dosiahnutie vynikajúceho výsledku v oblasti štúdia [R6+R7]</t>
  </si>
  <si>
    <t>-za dosiahnutie vynikajúceho výsledku vo výskume a vývoji [R9+R10]</t>
  </si>
  <si>
    <t>V stĺpci E uvedie vysoká škola objem nákladov na mzdy krytých zo štátneho rozpočtu (kód zdroja 111, 116x, 115x, 13xx, resp. kódy ďalších štrukturálnych fondov, prostredníctvom ktorých verejné vysoké školy čerpajú finančné prostriedky a ostatných zdrojov štátneho rozpočtu vykazovaných od riadku 0132 až po 0144 štatistického výkazu Škol (MŠ SR) 2-04).</t>
  </si>
  <si>
    <t>T12_SE</t>
  </si>
  <si>
    <t>Zmeny stavu zásob vlastnej výroby (účtová skupina 611-614)</t>
  </si>
  <si>
    <t>Príspevky z podielu zaplatenej dane (účet 665)</t>
  </si>
  <si>
    <t>- ostatné náklady z účtovej skupiny 55 (účty 552, 553, 554, 557, 558, 559)</t>
  </si>
  <si>
    <t>81a</t>
  </si>
  <si>
    <t>- náklady na tvorbu fondu reprodukcie (účet 556 400) (z predaja a likvidácie majetku)</t>
  </si>
  <si>
    <t>- tvorba fondu z výnosov z predaja (a likvidácie) majetku (účet 413 117)</t>
  </si>
  <si>
    <t>V T11_SB_R10 sa uvádzajú kapitálové dotácie prijaté (cash) zo zdroja 111. Ide o dotácie z programu 077 (T1_SB_R15), z iných kapitol štátneho rozpočtu (T2_SB_R1), z kapitoly MŠVVaŠ  (T18_SB_R9).
Objem kapitálovej dotácie z iných kapitol žiadame osobitne uviesť do poznámky.</t>
  </si>
  <si>
    <t xml:space="preserve">V riadku 2 uvedie vysoká škola celkový objem príjmov z dotácií z rozpočtu obcí a VÚC. V riadkoch R2a ... rozpíše podrobnejšie jednotlivé druhy týchto dotácií, každú na osobitný riadok. </t>
  </si>
  <si>
    <t>V týchto riadkoch uvedie verejná vysoká škola všetky osobitne financované súčasti (špecifiká), každú na osobitný riadok.</t>
  </si>
  <si>
    <r>
      <t xml:space="preserve">Uveďte </t>
    </r>
    <r>
      <rPr>
        <b/>
        <sz val="12"/>
        <color indexed="8"/>
        <rFont val="Times New Roman"/>
        <family val="1"/>
        <charset val="238"/>
      </rPr>
      <t xml:space="preserve">len náklady na jedlá </t>
    </r>
    <r>
      <rPr>
        <sz val="12"/>
        <color indexed="8"/>
        <rFont val="Times New Roman"/>
        <family val="1"/>
        <charset val="238"/>
      </rPr>
      <t xml:space="preserve">vydané študentom v kalendárnom roku </t>
    </r>
    <r>
      <rPr>
        <b/>
        <sz val="12"/>
        <color indexed="8"/>
        <rFont val="Times New Roman"/>
        <family val="1"/>
        <charset val="238"/>
      </rPr>
      <t>vo vlastných jedálňach a stravovacích zariadeniach</t>
    </r>
    <r>
      <rPr>
        <sz val="12"/>
        <color indexed="8"/>
        <rFont val="Times New Roman"/>
        <family val="1"/>
        <charset val="238"/>
      </rPr>
      <t>.</t>
    </r>
  </si>
  <si>
    <t>T11_SB_R10 ≥ T1_SB_R15</t>
  </si>
  <si>
    <t>Údaje sa kontrolujú na štatistické údaje MŠVVaŠ SR zasielané CVTI SR.</t>
  </si>
  <si>
    <t>T13_V7</t>
  </si>
  <si>
    <r>
      <t xml:space="preserve">Príjem z dotácie na motivačné štipendiá z kapitoly MŠVVaŠ SR v kalendárnom roku </t>
    </r>
    <r>
      <rPr>
        <sz val="12"/>
        <rFont val="Times New Roman"/>
        <family val="1"/>
        <charset val="238"/>
      </rPr>
      <t xml:space="preserve"> </t>
    </r>
  </si>
  <si>
    <r>
      <t>Nevyčerpaná dotácia (+) / nedoplatok dotácie (-) k 31. 12. kalendárneho roka</t>
    </r>
    <r>
      <rPr>
        <b/>
        <vertAlign val="superscript"/>
        <sz val="12"/>
        <rFont val="Times New Roman"/>
        <family val="1"/>
        <charset val="238"/>
      </rPr>
      <t xml:space="preserve"> </t>
    </r>
    <r>
      <rPr>
        <b/>
        <sz val="12"/>
        <rFont val="Times New Roman"/>
        <family val="1"/>
        <charset val="238"/>
      </rPr>
      <t xml:space="preserve">  [R1+R2-R3]                       </t>
    </r>
  </si>
  <si>
    <r>
      <t>Počet študentov, ktorým bolo priznané motivačné štipendium</t>
    </r>
    <r>
      <rPr>
        <b/>
        <vertAlign val="superscript"/>
        <sz val="12"/>
        <rFont val="Times New Roman"/>
        <family val="1"/>
        <charset val="238"/>
      </rPr>
      <t xml:space="preserve"> 1)</t>
    </r>
  </si>
  <si>
    <r>
      <t xml:space="preserve">mot. štipendiá podľa 
§ 96a, ods.1, písm. a)
</t>
    </r>
    <r>
      <rPr>
        <b/>
        <sz val="12"/>
        <rFont val="Times New Roman"/>
        <family val="1"/>
        <charset val="238"/>
      </rPr>
      <t>(kód v CRŠ: 19)</t>
    </r>
    <r>
      <rPr>
        <vertAlign val="superscript"/>
        <sz val="12"/>
        <rFont val="Times New Roman"/>
        <family val="1"/>
        <charset val="238"/>
      </rPr>
      <t>2)</t>
    </r>
  </si>
  <si>
    <r>
      <t xml:space="preserve">Údaje v R2 sú kontrolované na dotačnú zmluvu </t>
    </r>
    <r>
      <rPr>
        <sz val="12"/>
        <rFont val="Times New Roman"/>
        <family val="1"/>
        <charset val="238"/>
      </rPr>
      <t>a na rozpis účelových dotácií na podprograme 077 15 02. Údaje v R3 sú kontrolované na údaje v CRŠ.</t>
    </r>
  </si>
  <si>
    <r>
      <t>T13_R1_</t>
    </r>
    <r>
      <rPr>
        <b/>
        <sz val="12"/>
        <color theme="1"/>
        <rFont val="Times New Roman"/>
        <family val="1"/>
        <charset val="238"/>
      </rPr>
      <t>SK(SL)</t>
    </r>
    <r>
      <rPr>
        <sz val="12"/>
        <color theme="1"/>
        <rFont val="Times New Roman"/>
        <family val="1"/>
        <charset val="238"/>
      </rPr>
      <t xml:space="preserve"> = výkazníctvo súvaha, časť Pasíva,  
riadky 064 + 065 + 069 + </t>
    </r>
    <r>
      <rPr>
        <b/>
        <sz val="12"/>
        <color theme="1"/>
        <rFont val="Times New Roman"/>
        <family val="1"/>
        <charset val="238"/>
      </rPr>
      <t>070</t>
    </r>
    <r>
      <rPr>
        <sz val="12"/>
        <color theme="1"/>
        <rFont val="Times New Roman"/>
        <family val="1"/>
        <charset val="238"/>
      </rPr>
      <t xml:space="preserve"> + 071 
(k 1. 1.)
T13_R12_</t>
    </r>
    <r>
      <rPr>
        <b/>
        <sz val="12"/>
        <color theme="1"/>
        <rFont val="Times New Roman"/>
        <family val="1"/>
        <charset val="238"/>
      </rPr>
      <t>SK(SL)</t>
    </r>
    <r>
      <rPr>
        <sz val="12"/>
        <color theme="1"/>
        <rFont val="Times New Roman"/>
        <family val="1"/>
        <charset val="238"/>
      </rPr>
      <t xml:space="preserve"> = výkazníctvo súvaha, časť Pasíva,  
riadky 064 + 065 + 069 + </t>
    </r>
    <r>
      <rPr>
        <b/>
        <sz val="12"/>
        <color theme="1"/>
        <rFont val="Times New Roman"/>
        <family val="1"/>
        <charset val="238"/>
      </rPr>
      <t>070</t>
    </r>
    <r>
      <rPr>
        <sz val="12"/>
        <color theme="1"/>
        <rFont val="Times New Roman"/>
        <family val="1"/>
        <charset val="238"/>
      </rPr>
      <t xml:space="preserve"> + 071 
(k 31. 12.)
T13_R1_SL = T13_R12_SK</t>
    </r>
  </si>
  <si>
    <t>K=A+C+E+G+I</t>
  </si>
  <si>
    <t>L=B+D+F+H+J</t>
  </si>
  <si>
    <t>Výnos z dotácie zo štátneho rozpočtu na študentské domovy (vrátane zmluvných zariadení a valorizácie miezd ŠJ)</t>
  </si>
  <si>
    <r>
      <t>Poskytnuté príspevky</t>
    </r>
    <r>
      <rPr>
        <sz val="12"/>
        <color theme="1"/>
        <rFont val="Times New Roman"/>
        <family val="1"/>
      </rPr>
      <t xml:space="preserve"> </t>
    </r>
    <r>
      <rPr>
        <b/>
        <sz val="12"/>
        <color theme="1"/>
        <rFont val="Times New Roman"/>
        <family val="1"/>
      </rPr>
      <t>(účtová skupina 56: 562 a 563)</t>
    </r>
  </si>
  <si>
    <t>Daň z príjmov (účtová skupina 59: 591 až 595)</t>
  </si>
  <si>
    <t>v R90 ide o náklady na tvorbu FR z predaja a likvidácie majetku = T11R5=T13R5</t>
  </si>
  <si>
    <t>C = A+B</t>
  </si>
  <si>
    <t>z  dotácií 
(ostatné kódy okrem kódu 13)</t>
  </si>
  <si>
    <t xml:space="preserve">- za prijímacie konanie (§ 92 ods. 12 zákona) (účet 648 003) </t>
  </si>
  <si>
    <t xml:space="preserve">- za rigorózne konanie (§ 92 ods. 13 zákona) (účet 648 004) </t>
  </si>
  <si>
    <t>- za vydanie dokladov o štúdiu a ich kópií (§ 92 ods. 15 zákona) (účet 648 006)</t>
  </si>
  <si>
    <t>- za vydanie dokladov o absolvovaní štúdia v štátnom jazyku a v jazyku požadovanom študentom a ich kópií  (§ 92 ods. 15 zákona) (účet 648 024)</t>
  </si>
  <si>
    <t xml:space="preserve">T5_V3
</t>
  </si>
  <si>
    <t>kvartil q1 25%</t>
  </si>
  <si>
    <t>kvartil q3 75%</t>
  </si>
  <si>
    <t>medián *) = stredná hodnota</t>
  </si>
  <si>
    <t>zdroj 1AA + 3AA spolu</t>
  </si>
  <si>
    <t>zdroj 1AC + 3AC spolu</t>
  </si>
  <si>
    <t>zdroj 1AA1; 3AA1</t>
  </si>
  <si>
    <t>zdroj 1AA2; 3AA2</t>
  </si>
  <si>
    <t>Iné nezaradené</t>
  </si>
  <si>
    <r>
      <t>Výnosy z poplatkov spojených so štúdiom</t>
    </r>
    <r>
      <rPr>
        <sz val="12"/>
        <rFont val="Times New Roman"/>
        <family val="1"/>
      </rPr>
      <t xml:space="preserve"> [SUM (R8:R13)]</t>
    </r>
  </si>
  <si>
    <r>
      <t>- fondu reprodukcie (účet 656 400)</t>
    </r>
    <r>
      <rPr>
        <vertAlign val="superscript"/>
        <sz val="12"/>
        <rFont val="Times New Roman"/>
        <family val="1"/>
        <charset val="238"/>
      </rPr>
      <t xml:space="preserve"> 2)</t>
    </r>
  </si>
  <si>
    <t xml:space="preserve">1) V R50-54 sa uvedú výnosy účtované v súvislosti s použitím  príslušného fondu.  </t>
  </si>
  <si>
    <t>- iné nezaradené</t>
  </si>
  <si>
    <t>z iných zdrojov
 kód 13</t>
  </si>
  <si>
    <t xml:space="preserve">Kategória zamestnancov - žien
</t>
  </si>
  <si>
    <t>kvartil q2 50%
medián *)</t>
  </si>
  <si>
    <r>
      <t>Ostatné náklady (účtová skupina 54)</t>
    </r>
    <r>
      <rPr>
        <sz val="12"/>
        <color theme="1"/>
        <rFont val="Times New Roman"/>
        <family val="1"/>
      </rPr>
      <t xml:space="preserve"> [R75+ R76]</t>
    </r>
  </si>
  <si>
    <r>
      <t xml:space="preserve">Odpisy, predaný majetok a opravné položky (účtová skupina 55: 551 až 558) </t>
    </r>
    <r>
      <rPr>
        <sz val="12"/>
        <color theme="1"/>
        <rFont val="Times New Roman"/>
        <family val="1"/>
      </rPr>
      <t>[SUM(R85:R92)]</t>
    </r>
  </si>
  <si>
    <r>
      <t>Spotreba materiálu (účet 501)</t>
    </r>
    <r>
      <rPr>
        <sz val="12"/>
        <color theme="1"/>
        <rFont val="Times New Roman"/>
        <family val="1"/>
      </rPr>
      <t xml:space="preserve"> [SUM(R2:R13)]</t>
    </r>
  </si>
  <si>
    <r>
      <t>Spotreba energie (účet 502)</t>
    </r>
    <r>
      <rPr>
        <sz val="12"/>
        <color theme="1"/>
        <rFont val="Times New Roman"/>
        <family val="1"/>
      </rPr>
      <t xml:space="preserve"> [SUM(R15:R20)]</t>
    </r>
  </si>
  <si>
    <r>
      <t>Predaný tovar (účet 504)</t>
    </r>
    <r>
      <rPr>
        <sz val="12"/>
        <color theme="1"/>
        <rFont val="Times New Roman"/>
        <family val="1"/>
      </rPr>
      <t xml:space="preserve"> [SUM(R23:R26)]</t>
    </r>
  </si>
  <si>
    <r>
      <t>Opravy a udržiavanie (účet 511)</t>
    </r>
    <r>
      <rPr>
        <sz val="12"/>
        <color theme="1"/>
        <rFont val="Times New Roman"/>
        <family val="1"/>
      </rPr>
      <t xml:space="preserve"> [SUM(R28:R34)]</t>
    </r>
  </si>
  <si>
    <r>
      <t>Cestovné (účet 512)</t>
    </r>
    <r>
      <rPr>
        <sz val="12"/>
        <color theme="1"/>
        <rFont val="Times New Roman"/>
        <family val="1"/>
      </rPr>
      <t xml:space="preserve"> [SUM(R36:R37)]</t>
    </r>
  </si>
  <si>
    <r>
      <t>Ostatné služby (účet 518)</t>
    </r>
    <r>
      <rPr>
        <sz val="12"/>
        <color theme="1"/>
        <rFont val="Times New Roman"/>
        <family val="1"/>
      </rPr>
      <t xml:space="preserve"> [SUM(R40:R54)]   </t>
    </r>
  </si>
  <si>
    <r>
      <t xml:space="preserve"> - OON </t>
    </r>
    <r>
      <rPr>
        <sz val="12"/>
        <color theme="1"/>
        <rFont val="Times New Roman"/>
        <family val="1"/>
      </rPr>
      <t>[SUM(R58:R60)]</t>
    </r>
  </si>
  <si>
    <r>
      <t xml:space="preserve">Zákonné sociálne náklady (účet 527) </t>
    </r>
    <r>
      <rPr>
        <sz val="12"/>
        <color theme="1"/>
        <rFont val="Times New Roman"/>
        <family val="1"/>
      </rPr>
      <t>[SUM(R64:R69)]</t>
    </r>
  </si>
  <si>
    <t>R11_R3</t>
  </si>
  <si>
    <t>Ak má verejná vysoká škola zriadené účty aj mimo Štátnu pokladnicu (napr. dobiehajúce účty na riešenie zahraničných výskumných projektov), uvedie súhrnný údaj o nich v tomto riadku. V komentári uvedie podrobnejšiu charakteristiku týchto účtov.</t>
  </si>
  <si>
    <r>
      <t>Iné ostatné výnosy (účet 646, 649)</t>
    </r>
    <r>
      <rPr>
        <b/>
        <sz val="14"/>
        <rFont val="Times New Roman"/>
        <family val="1"/>
        <charset val="238"/>
      </rPr>
      <t xml:space="preserve"> </t>
    </r>
    <r>
      <rPr>
        <b/>
        <sz val="12"/>
        <rFont val="Times New Roman"/>
        <family val="1"/>
        <charset val="238"/>
      </rPr>
      <t>[SUM(R35:R44)]</t>
    </r>
  </si>
  <si>
    <r>
      <t>Dotácia na kapitálové výdavky z prostriedkov EÚ (štrukturálnych fondov</t>
    </r>
    <r>
      <rPr>
        <b/>
        <sz val="12"/>
        <rFont val="Times New Roman"/>
        <family val="1"/>
        <charset val="238"/>
      </rPr>
      <t xml:space="preserve"> vrátane spolufinancovania)</t>
    </r>
  </si>
  <si>
    <t>*)</t>
  </si>
  <si>
    <t>T12_SA</t>
  </si>
  <si>
    <t>Nákup strojov, prístrojov, zariadení, techniky a náradia [SUM(R5:R10)]</t>
  </si>
  <si>
    <t>Výdavky na obstaranie a technické zhodnotenie dlhobého majetku spolu [R1+SUM(R3:R4)+SUM(R11:R16)]</t>
  </si>
  <si>
    <t>Čerpanie z iných zdrojov (napr. z 131x, ...)</t>
  </si>
  <si>
    <t>zdroj 11S  + 13S spolu</t>
  </si>
  <si>
    <t>zdroj 11T  + 13T spolu</t>
  </si>
  <si>
    <r>
      <t xml:space="preserve">Štipendiá z vlastných zdrojov vysokej školy (§ 97 zákona) spolu </t>
    </r>
    <r>
      <rPr>
        <sz val="12"/>
        <color theme="1"/>
        <rFont val="Times New Roman"/>
        <family val="1"/>
        <charset val="238"/>
      </rPr>
      <t xml:space="preserve">[R2+R5+R8+R11+R14+R17] </t>
    </r>
  </si>
  <si>
    <r>
      <t xml:space="preserve">- prospechové </t>
    </r>
    <r>
      <rPr>
        <sz val="12"/>
        <color theme="1"/>
        <rFont val="Times New Roman"/>
        <family val="1"/>
        <charset val="238"/>
      </rPr>
      <t xml:space="preserve">[R3+R4] </t>
    </r>
  </si>
  <si>
    <r>
      <t xml:space="preserve">  - poskytované mesačne </t>
    </r>
    <r>
      <rPr>
        <vertAlign val="superscript"/>
        <sz val="12"/>
        <color theme="1"/>
        <rFont val="Times New Roman"/>
        <family val="1"/>
        <charset val="238"/>
      </rPr>
      <t>1)</t>
    </r>
  </si>
  <si>
    <r>
      <t xml:space="preserve">- za umeleckú alebo športovú činnosť </t>
    </r>
    <r>
      <rPr>
        <sz val="12"/>
        <color theme="1"/>
        <rFont val="Times New Roman"/>
        <family val="1"/>
        <charset val="238"/>
      </rPr>
      <t xml:space="preserve">[R11+R12]  </t>
    </r>
    <r>
      <rPr>
        <b/>
        <sz val="12"/>
        <color theme="1"/>
        <rFont val="Times New Roman"/>
        <family val="1"/>
        <charset val="238"/>
      </rPr>
      <t xml:space="preserve">                                                     </t>
    </r>
  </si>
  <si>
    <r>
      <t xml:space="preserve">- na sociálnu podporu </t>
    </r>
    <r>
      <rPr>
        <sz val="12"/>
        <color theme="1"/>
        <rFont val="Times New Roman"/>
        <family val="1"/>
        <charset val="238"/>
      </rPr>
      <t>[R15+R16]</t>
    </r>
  </si>
  <si>
    <t>Zákonné poplatky-školné</t>
  </si>
  <si>
    <t>T12_R5:R10</t>
  </si>
  <si>
    <t>T12_R16</t>
  </si>
  <si>
    <r>
      <t xml:space="preserve">Údaje v R17, SG - celkové výdavky na obstaranie a technické zhodnotenie majetku sa musia rovnať hodnotám, vykazovaným vo výkaze "Príjmy a výdavky" v kategórii 700 za všetky zdroje (štátny rozpočet, vlastné zdroje, prostriedky EÚ, PČ, finančný mechanizmus EHP a Nórsky finančný mechanizmus...) </t>
    </r>
    <r>
      <rPr>
        <b/>
        <sz val="12"/>
        <color theme="1"/>
        <rFont val="Times New Roman"/>
        <family val="1"/>
        <charset val="238"/>
      </rPr>
      <t xml:space="preserve"> spolu</t>
    </r>
    <r>
      <rPr>
        <sz val="12"/>
        <color theme="1"/>
        <rFont val="Times New Roman"/>
        <family val="1"/>
        <charset val="238"/>
      </rPr>
      <t xml:space="preserve">. Ak tieto udaje nie sú v súlade, je potrebné v poznámke vysvetliť dôvod. </t>
    </r>
  </si>
  <si>
    <t>v r.2019 sa nepoužíval</t>
  </si>
  <si>
    <r>
      <t xml:space="preserve">bezpečnostný príplatok </t>
    </r>
    <r>
      <rPr>
        <strike/>
        <sz val="12"/>
        <color theme="1"/>
        <rFont val="Times New Roman"/>
        <family val="1"/>
        <charset val="238"/>
      </rPr>
      <t>z UD MSSR</t>
    </r>
  </si>
  <si>
    <t>zvýšenie PhD. štipendia z Neúčel D MSVVaS SR</t>
  </si>
  <si>
    <t>základné z Neúčel D MSVVaS SR</t>
  </si>
  <si>
    <r>
      <t xml:space="preserve">Priemerné platy </t>
    </r>
    <r>
      <rPr>
        <b/>
        <i/>
        <sz val="11"/>
        <color theme="1"/>
        <rFont val="Times New Roman"/>
        <family val="1"/>
        <charset val="238"/>
      </rPr>
      <t>mužov</t>
    </r>
  </si>
  <si>
    <r>
      <t xml:space="preserve">mot. štipendiá podľa 
§ 96a, ods.1, písm. b)
</t>
    </r>
    <r>
      <rPr>
        <b/>
        <sz val="12"/>
        <rFont val="Times New Roman"/>
        <family val="1"/>
        <charset val="238"/>
      </rPr>
      <t>(kódy v  CRŠ: 
4, 5, 6, 7, 8)</t>
    </r>
    <r>
      <rPr>
        <vertAlign val="superscript"/>
        <sz val="12"/>
        <rFont val="Times New Roman"/>
        <family val="1"/>
        <charset val="238"/>
      </rPr>
      <t>3)</t>
    </r>
  </si>
  <si>
    <t xml:space="preserve">Čerpanie 
z ostatných zdrojov prostredníctvom fondu reprodukcie </t>
  </si>
  <si>
    <r>
      <t xml:space="preserve">Výnosy z použitia fondov (účet 656) [SUM(R51:R55)]  </t>
    </r>
    <r>
      <rPr>
        <b/>
        <vertAlign val="superscript"/>
        <sz val="12"/>
        <color theme="1"/>
        <rFont val="Times New Roman"/>
        <family val="1"/>
        <charset val="238"/>
      </rPr>
      <t xml:space="preserve"> 1)</t>
    </r>
  </si>
  <si>
    <t>Výnosy zo školného (účet 648) [SUM(R21:R25)]</t>
  </si>
  <si>
    <t xml:space="preserve">Tabuľka č. 2 poskytuje informácie o celkovom objeme a štruktúre príjmov z dotácií alebo príjmov majúcich charakter dotácií, ktoré neboli poskytnuté z kapitoly MŠVVaŠ SR. Uvedú sa tu aj dotácie z rozpočtovej kapitoly Úrad vlády SR určené na riešenie projektov v rámci Finančného mechanizmu EHP a Nórskeho finančného mechanizmu. </t>
  </si>
  <si>
    <t>Uvedie sa rozsah ubytovania študentov v osobomesiacoch. Napríklad, študent, ktorý býval v študentskom domove 10 mesiacov, prispeje do počtu osobomesiacov údajom 10.</t>
  </si>
  <si>
    <t xml:space="preserve">Údaje v celej tabuľke č.6 musia byť zhodné s údajmi uvedenými vo výkaze o práci vysokých škôl a ostatných organizácií priamo riadených MŠVVaŠ SR Škol (MŠ SR) 2-04. Pre účely výpočtu počtu zamestnancov bola použitá metóda - Priemerný evidenčný počet zamestnancov - prepočítaný počet - je aritmetickým priemerom denných evidenčných počtov zamestnancov za sledované obdobie prepočítaných na plnú zamestnanosť podľa dĺžky pracovných úväzkov zamestnancov, resp. podľa skutočne odpracovaných hodín. U zamestnancov, ktorí vykonávajú v organizácii činnosť v ďalšom pracovnom pomere, sa výpočet priemerného evidenčného počtu zamestnancov prepočítaného na plne zamestnaných skladá z dvoch častí : 
- prvýkrát sa započítavajú do evidenčného počtu zamestnancov vo fyzických osobách s plným týždenným pracovným časom, ktorý sa rovná ich prepočítanému počtu, a to pracovným úväzkom v hlavnom zamestnaní; 
- druhýkrát sa započítavajú do evidenčného počtu zamestnancov prepočítaného, a to svojím pracovným úväzkom v ďalšom pracovnom pomere. 
Do evidenčného počtu zamestnancov prepočítaného sa títo zamestnanci započítavajú dvakrát na rozdiel od evidenčného počtu zamestnancov vo fyzických osobách, v ktorom sú započítaní iba raz. </t>
  </si>
  <si>
    <t xml:space="preserve">    - bežné účty pre študentské domovy</t>
  </si>
  <si>
    <t xml:space="preserve">    - bežné účty pre študentské jedálne</t>
  </si>
  <si>
    <t xml:space="preserve">    - bežné účety na riešenie úloh vedy a
      výskumu  zo SR, resp.zahraničia </t>
  </si>
  <si>
    <t>účty rezervného fondu</t>
  </si>
  <si>
    <t>účty fondu reprodukcie</t>
  </si>
  <si>
    <t>účty štipendijného fondu</t>
  </si>
  <si>
    <t>účty fondov na podporu štúdia študentov so špecifickými potrebami</t>
  </si>
  <si>
    <t>účty ostatných fondov</t>
  </si>
  <si>
    <t>dotačný účet VVŠ</t>
  </si>
  <si>
    <t>devízové účty</t>
  </si>
  <si>
    <t>účty sociálneho fondu</t>
  </si>
  <si>
    <t>účty podnikateľskej činnosti</t>
  </si>
  <si>
    <t xml:space="preserve">   účty termínovaných vkladov</t>
  </si>
  <si>
    <t>bežné účty - zábezpeka</t>
  </si>
  <si>
    <t xml:space="preserve">   účty mimo Štátnej pokladnice spolu</t>
  </si>
  <si>
    <t>ostatné bankové účty v Štátnej pokladnici 
mimo účtov uvedených v R2:R16</t>
  </si>
  <si>
    <t>- bežné účty okrem účtov uvedených v 
  R4:R6</t>
  </si>
  <si>
    <t>Účty v Štátnej pokladnici spolu [SUM(R2:R16)]</t>
  </si>
  <si>
    <t>Stav bankových účtov v ŠP spolu [R1+R18+R19]</t>
  </si>
  <si>
    <t xml:space="preserve">Verejná vysoká škola tu uvedie stavy na jednotlivých účtoch. </t>
  </si>
  <si>
    <t>Verejná vysoká škola tu uvedie stavy na účtoch, na ktoré uchádzači  počas procesu verejného obstarávania vkladajú finančnú zábezpeku.</t>
  </si>
  <si>
    <t>V tomto riadku uvedie verejná vysoká škola všetky ostatné stavy na bankových účtov v Štátnej pokladnici, ktoré neboli zaradené ani do jednej skupiny účtov.</t>
  </si>
  <si>
    <t>T16_R2</t>
  </si>
  <si>
    <t>zdroj 1AB + 3AB spolu</t>
  </si>
  <si>
    <t>zdroj 11S1; 13S1</t>
  </si>
  <si>
    <t>zdroj 11S2; 13S2</t>
  </si>
  <si>
    <t>zdroj 11T1; 13T1</t>
  </si>
  <si>
    <t>zdroj 11T2; 13T2</t>
  </si>
  <si>
    <t>zdroj 1AC1; 3AC1</t>
  </si>
  <si>
    <t>zdroj 1AB1; 3AB1</t>
  </si>
  <si>
    <t>zdroj 1AB2; 3AB2</t>
  </si>
  <si>
    <t>zdroj 1AM + 3AM spolu</t>
  </si>
  <si>
    <t>zdroj 1AM1; 3AM1</t>
  </si>
  <si>
    <t>zdroj 1AM2; 3AM2</t>
  </si>
  <si>
    <t>zdroj 1AJ + 3AJ spolu</t>
  </si>
  <si>
    <t>zdroj 1AJ1; 3AJ1</t>
  </si>
  <si>
    <t>zdroj 1AJ2; 3AJ2</t>
  </si>
  <si>
    <t xml:space="preserve">Dotačný účet VVŠ, na ktorý MŠVVaŠ SR poskytuje dotáciu. </t>
  </si>
  <si>
    <r>
      <t>Dotácie z iných kapitol spolu [</t>
    </r>
    <r>
      <rPr>
        <sz val="12"/>
        <color theme="1"/>
        <rFont val="Times New Roman"/>
        <family val="1"/>
        <charset val="238"/>
      </rPr>
      <t>R15+R18+R21+....] *)</t>
    </r>
  </si>
  <si>
    <r>
      <t xml:space="preserve">Dotácie z kapitoly MŠVVaŠ SR spolu </t>
    </r>
    <r>
      <rPr>
        <sz val="12"/>
        <color theme="1"/>
        <rFont val="Times New Roman"/>
        <family val="1"/>
        <charset val="238"/>
      </rPr>
      <t xml:space="preserve">[R1+R4+R7+R10] </t>
    </r>
  </si>
  <si>
    <t>za riadok 23 uveďte ďalšie zdroje, ktoré boli poskytnuté z EÚ a z iných kapitol</t>
  </si>
  <si>
    <r>
      <t>Dotácie z prostriedkov EÚ spolu</t>
    </r>
    <r>
      <rPr>
        <sz val="12"/>
        <color indexed="8"/>
        <rFont val="Times New Roman"/>
        <family val="1"/>
      </rPr>
      <t xml:space="preserve"> [R13+R14]</t>
    </r>
  </si>
  <si>
    <t>23a</t>
  </si>
  <si>
    <t>23b</t>
  </si>
  <si>
    <t>Náklady na štipendiá doktorandov v dennej forme štúdia spolu</t>
  </si>
  <si>
    <t>T16_R2:R16</t>
  </si>
  <si>
    <t>T16_R3</t>
  </si>
  <si>
    <t>Verejná vysoká škola tu uvedie stavy na bežných účtoch neuvedených v riadkoch R4:R6.</t>
  </si>
  <si>
    <t>T16_R16</t>
  </si>
  <si>
    <t>T16_ R17</t>
  </si>
  <si>
    <t>T16_R18</t>
  </si>
  <si>
    <t>T16_R19</t>
  </si>
  <si>
    <t>T17_R15</t>
  </si>
  <si>
    <t>T3_R20_SA (SC) = T4_R1_SA (SB),
T3_R26_SA (SC) = T4_R6_SA (SB)</t>
  </si>
  <si>
    <t>T13_R9_SF = T4_R14_SB</t>
  </si>
  <si>
    <t>T16_R20_SB = výkazníctvo, súvaha, časť Aktíva, riadok 053,</t>
  </si>
  <si>
    <t xml:space="preserve">Vysoká škola uvedie v samostatnom riadku objem výnosov zo školného za súbežné štúdium v dennej forme. </t>
  </si>
  <si>
    <t>Uvedie sa objem na obstaranie a technické zhodnotenie dlhodobého majetku z iných zdrojov v danom roku vrátane zostatkov na týchto zdrojoch (patria sem aj prostriedky zo zdroja 11E1, 11E2 - Finančný mechanizmus EHP; 11E3, 11E4 - Nórsky finančný mechanizmus a 121 - Všeobecná pokladničná správa vrátane ich zostatkov z predchádzajúcich rokov).</t>
  </si>
  <si>
    <t>T13_SG(SH) uvádzajte tvorbu fondu podľa §16a bod d) zákona 131/2002 Z. z., t.j. fondu na podporu štúdia študentov so špecifickými potrebami.</t>
  </si>
  <si>
    <t>Údaje v T5 sú rozšírené o tvorbu fondov.</t>
  </si>
  <si>
    <t>- iné analyticky sledované výnosy (účty 602 002-007, 602 011-018, 602 099, 602 199)</t>
  </si>
  <si>
    <t>Prijaté príspevky z verejných zbierok (účet 667)</t>
  </si>
  <si>
    <t>Vnútroorganizačné prevody výnosov (účet 670)</t>
  </si>
  <si>
    <r>
      <t xml:space="preserve">Spolu </t>
    </r>
    <r>
      <rPr>
        <sz val="11"/>
        <color theme="1"/>
        <rFont val="Times New Roman"/>
        <family val="1"/>
        <charset val="238"/>
      </rPr>
      <t>[R1+R6+SUM(R11:R16)+R19+R20+R26+R34+SUM(R45:R50)+SUM(R56:R63)]</t>
    </r>
  </si>
  <si>
    <t xml:space="preserve"> - MZDY (účty 521 001-008, 521 012, 521 013)</t>
  </si>
  <si>
    <t xml:space="preserve">- Ostatné náklady účty 541 až 548 </t>
  </si>
  <si>
    <r>
      <t>Vnútroorganizačné prevody nákladov</t>
    </r>
    <r>
      <rPr>
        <sz val="12"/>
        <color theme="1"/>
        <rFont val="Times New Roman"/>
        <family val="1"/>
      </rPr>
      <t xml:space="preserve"> </t>
    </r>
    <r>
      <rPr>
        <b/>
        <sz val="12"/>
        <color theme="1"/>
        <rFont val="Times New Roman"/>
        <family val="1"/>
      </rPr>
      <t>(účtová skupina 57)</t>
    </r>
  </si>
  <si>
    <r>
      <t xml:space="preserve">Spolu </t>
    </r>
    <r>
      <rPr>
        <sz val="12"/>
        <color theme="1"/>
        <rFont val="Times New Roman"/>
        <family val="1"/>
      </rPr>
      <t>[R1+R14+R21+R22+R27+R35+R38+R39+R55+SUM (R61:R63) +SUM (R70:R74)+R84+R93+R94+R95]</t>
    </r>
  </si>
  <si>
    <t>T4_R13</t>
  </si>
  <si>
    <t>T4_R14</t>
  </si>
  <si>
    <t>Návrh na prídel do štipendijného fondu na základe rozhodnutia VVŠ, ktorý sa musí rovnať minimálne objemu z riadku R13.</t>
  </si>
  <si>
    <t>Príjem z dotácie poskytnutej na tehotenské štipendiá v rámci dotačnej zmluvy z kapitoly     MŠVVaŠ k 31.12.</t>
  </si>
  <si>
    <t>tehotenské štipendiá</t>
  </si>
  <si>
    <t>uvádzajú sa štipendiá vyplatené zo štátneho rozpočtu, kód v CRŠ: 21</t>
  </si>
  <si>
    <t>Počet študentov poberajúcich tehotenské štipendium</t>
  </si>
  <si>
    <t xml:space="preserve">Počet študentov poberajúcichtehotenské štipendium </t>
  </si>
  <si>
    <t xml:space="preserve">2) V stĺpcoch B a D sa uvádza celkový (fyzický) počet študentiek, ktorým bolo v príslušnom kalendárnom roku poskytnuté motivačné štipendium bez ohľadu na počet mesiacov. </t>
  </si>
  <si>
    <t>T8a_V1</t>
  </si>
  <si>
    <t>T8a_R1</t>
  </si>
  <si>
    <t>T8a_R5</t>
  </si>
  <si>
    <t>V stĺpci SA, resp. SC sa uvedú výdavky z dotácie na tehotenské štipendiá poskytnuté študentom v danom kalendárnom roku, uvedené v Centrálnom registri študentov pod kódom 21.</t>
  </si>
  <si>
    <t>nové</t>
  </si>
  <si>
    <t>)*</t>
  </si>
  <si>
    <t>T5_R56_SC+SD &gt;=&lt; T6_R18_SH
T5_R77_(SC+SD) = T7_R1_SC
T5_R81_SD = T19_R1_SC</t>
  </si>
  <si>
    <t>Stav k 31. 12. 2021</t>
  </si>
  <si>
    <t>Náklady
hlavnej činnosti
2021</t>
  </si>
  <si>
    <t>Tabuľka 8a</t>
  </si>
  <si>
    <t>vložená celá nová tabuľka</t>
  </si>
  <si>
    <t>vložená nová tabuľka</t>
  </si>
  <si>
    <t>Tabuľka 15</t>
  </si>
  <si>
    <t>Príjmy verejnej vysokej školy z prostriedkov Plánu obnovy a odolnosti v roku 2022</t>
  </si>
  <si>
    <t>Obsah tabuľkovej prílohy výročnej správy o hospodárení verejnej vysokej školy za rok 2022</t>
  </si>
  <si>
    <t>Vysvetlivky k tabuľkám výročnej správy o hospodárení verejných vysokých škôl za rok 2022</t>
  </si>
  <si>
    <t>Súvzťažnosti tabuliek výročnej správy o hospodárení verejných vysokých škôl za rok 2022</t>
  </si>
  <si>
    <t>Výnosy verejnej vysokej školy v rokoch 2021 a 2022</t>
  </si>
  <si>
    <r>
      <t>Výnosy verejnej vysokej školy zo školného a z poplatkov spojených so štúdiom v rokoch 2021</t>
    </r>
    <r>
      <rPr>
        <sz val="12"/>
        <color indexed="10"/>
        <rFont val="Times New Roman"/>
        <family val="1"/>
        <charset val="238"/>
      </rPr>
      <t xml:space="preserve"> </t>
    </r>
    <r>
      <rPr>
        <sz val="12"/>
        <rFont val="Times New Roman"/>
        <family val="1"/>
        <charset val="238"/>
      </rPr>
      <t>a 2022</t>
    </r>
  </si>
  <si>
    <t>Náklady verejnej vysokej školy v rokoch 2021 a 2022</t>
  </si>
  <si>
    <t>Zamestnanci a náklady na mzdy verejnej vysokej školy v roku 2022</t>
  </si>
  <si>
    <r>
      <t>Zamestnanci a náklady na mzdy verejnej vysokej školy v roku 2022</t>
    </r>
    <r>
      <rPr>
        <sz val="12"/>
        <color theme="1"/>
        <rFont val="Times New Roman"/>
        <family val="1"/>
        <charset val="238"/>
      </rPr>
      <t xml:space="preserve"> - len ženy</t>
    </r>
  </si>
  <si>
    <t>Výdavky verejnej vysokej školy na obstaranie a technické zhodnotenie dlhodobého majetku v roku 2022</t>
  </si>
  <si>
    <t>Stav a vývoj finančných fondov verejnej vysokej školy v rokoch 2021 a 2022</t>
  </si>
  <si>
    <t>Príjmy verejnej vysokej školy z prostriedkov EÚ a z prostriedkov na ich spolufinancovanie zo štátneho rozpočtu z kapitoly MŠVVaŠ SR a z iných kapitol štátneho rozpočtu v roku 2022</t>
  </si>
  <si>
    <t>Príjmy z dotácií verejnej vysokej škole zo štátneho rozpočtu z kapitoly MŠVVaŠ SR poskytnuté mimo programu 077 a mimo príjmov z prostriedkov EÚ (zo štrukturálnych fondov) v roku 2022</t>
  </si>
  <si>
    <t>Štipendiá z vlastných zdrojov podľa § 97 zákona v rokoch 2021 a 2022</t>
  </si>
  <si>
    <t>Štruktúra účtu 384 - výnosy budúcich období v rokoch 2021 a 2022</t>
  </si>
  <si>
    <t>Výnosy verejnej vysokej školy v roku 2022 v oblasti sociálnej podpory študentov</t>
  </si>
  <si>
    <r>
      <t>Zmeny tabuliek výročnej správy o hospodárení za rok 2022</t>
    </r>
    <r>
      <rPr>
        <b/>
        <sz val="14"/>
        <color indexed="10"/>
        <rFont val="Times New Roman"/>
        <family val="1"/>
        <charset val="238"/>
      </rPr>
      <t xml:space="preserve"> </t>
    </r>
    <r>
      <rPr>
        <b/>
        <sz val="14"/>
        <rFont val="Times New Roman"/>
        <family val="1"/>
        <charset val="238"/>
      </rPr>
      <t>v porovnaní s rokom 2021</t>
    </r>
  </si>
  <si>
    <t>Vysvetlivky k tabuľkám výročnej správy o hospodárení verejnej vysokej školy za rok 2022</t>
  </si>
  <si>
    <t>Údaje vychádzajú z platného analytického členenia účtov na rok 2022. Ak vysoká škola používa na niektoré položky nákladov viac analytických účtov (napr.ak analyticky rozlišuje náklady, ktoré budú refundované príp.refakturované) uvedie sa v príslušnom riadku stav všetkých účtov prislúchajúcich k príslušnej vecnej položke.</t>
  </si>
  <si>
    <r>
      <t>Minimálna výška prídelu do štipendijného fondu v roku 2021 a 2022</t>
    </r>
    <r>
      <rPr>
        <b/>
        <sz val="12"/>
        <color rgb="FFFF0000"/>
        <rFont val="Times New Roman"/>
        <family val="1"/>
        <charset val="238"/>
      </rPr>
      <t xml:space="preserve"> </t>
    </r>
    <r>
      <rPr>
        <b/>
        <sz val="12"/>
        <rFont val="Times New Roman"/>
        <family val="1"/>
        <charset val="238"/>
      </rPr>
      <t>je 20 % príjmov zo školného.</t>
    </r>
  </si>
  <si>
    <r>
      <t>Tabuľka č. 5 poskytuje informácie o objeme a štruktúre nákladov verejnej vysokej školy v rokoch 2021</t>
    </r>
    <r>
      <rPr>
        <b/>
        <sz val="12"/>
        <color indexed="10"/>
        <rFont val="Times New Roman"/>
        <family val="1"/>
        <charset val="238"/>
      </rPr>
      <t xml:space="preserve"> </t>
    </r>
    <r>
      <rPr>
        <b/>
        <sz val="12"/>
        <rFont val="Times New Roman"/>
        <family val="1"/>
        <charset val="238"/>
      </rPr>
      <t xml:space="preserve">a 2022. Osobitne sa uvedie prehľad o nákladoch v </t>
    </r>
    <r>
      <rPr>
        <b/>
        <u/>
        <sz val="12"/>
        <rFont val="Times New Roman"/>
        <family val="1"/>
        <charset val="238"/>
      </rPr>
      <t>hlavnej</t>
    </r>
    <r>
      <rPr>
        <b/>
        <sz val="12"/>
        <rFont val="Times New Roman"/>
        <family val="1"/>
        <charset val="238"/>
      </rPr>
      <t xml:space="preserve"> činnosti a osobitne prehľad o nákladoch v </t>
    </r>
    <r>
      <rPr>
        <b/>
        <u/>
        <sz val="12"/>
        <rFont val="Times New Roman"/>
        <family val="1"/>
        <charset val="238"/>
      </rPr>
      <t>podnikateľske</t>
    </r>
    <r>
      <rPr>
        <b/>
        <sz val="12"/>
        <rFont val="Times New Roman"/>
        <family val="1"/>
        <charset val="238"/>
      </rPr>
      <t xml:space="preserve">j  činnosti. </t>
    </r>
  </si>
  <si>
    <t>Tabuľka č. 13 poskytuje informácie o stave a vývoji finančných fondov verejnej vysokej školy v rokoch 2021 a 2022.</t>
  </si>
  <si>
    <t>T15_V1</t>
  </si>
  <si>
    <t xml:space="preserve">Tabuľka č. 16 poskytuje informácie o objeme a štruktúre finančných prostriedkov na bankových účtoch verejnej vysokej školy  k 31. 12. 2022 v členení podľa jednotlivých skupín účtov. Celkový objem finančných prostriedkov za všetky účty v Štátnej pokladnici musí byť v súlade s údajmi, ktoré vykazuje Štátna pokladnica za každého klienta ŠP osobitne. V stĺpci C vysoká škola uvedie čísla všetkých účtov v tvare IBAN. </t>
  </si>
  <si>
    <r>
      <t>Uvedú sa sumárne stavy ostatných  fondov, ktoré vysoká škola vytvorila za roky 2021</t>
    </r>
    <r>
      <rPr>
        <sz val="12"/>
        <color indexed="10"/>
        <rFont val="Times New Roman"/>
        <family val="1"/>
        <charset val="238"/>
      </rPr>
      <t xml:space="preserve"> </t>
    </r>
    <r>
      <rPr>
        <sz val="12"/>
        <rFont val="Times New Roman"/>
        <family val="1"/>
        <charset val="238"/>
      </rPr>
      <t>a 2022 v zmysle §16a ods. 1 zákona č. 131/2002 Z. z. o vysokých školách v znení neskorších predpisov.</t>
    </r>
  </si>
  <si>
    <r>
      <t xml:space="preserve">Ak nie je uvedené inak, všetky údaje o výške finančných prostriedkov z roku 2021 a 2022 sa uvádzajú </t>
    </r>
    <r>
      <rPr>
        <b/>
        <sz val="12"/>
        <rFont val="Times New Roman"/>
        <family val="1"/>
        <charset val="238"/>
      </rPr>
      <t xml:space="preserve">v eurách </t>
    </r>
    <r>
      <rPr>
        <sz val="12"/>
        <rFont val="Times New Roman"/>
        <family val="1"/>
        <charset val="238"/>
      </rPr>
      <t>s presnosťou na dve desatinné miesta. Dôvodom tohto pravidla je, aby pri sumarizácii nedochádzalo k väčším chybám zo zaokrúhľovania.</t>
    </r>
  </si>
  <si>
    <r>
      <t>Tabuľka č. 1: Príjmy z dotácií verejnej vysokej škole zo štátneho rozpočtu z kapitoly MŠVVaŠ SR
 poskytnuté na základe Zmluvy o poskytnutí dotácie zo štátneho rozpočtu prostredníctvom rozpočtu Ministerstva školstva, vedy, výskumu a športu Slovenskej republiky na rok 2022</t>
    </r>
    <r>
      <rPr>
        <b/>
        <sz val="14"/>
        <color rgb="FFFF0000"/>
        <rFont val="Times New Roman"/>
        <family val="1"/>
        <charset val="238"/>
      </rPr>
      <t xml:space="preserve"> </t>
    </r>
    <r>
      <rPr>
        <b/>
        <sz val="14"/>
        <rFont val="Times New Roman"/>
        <family val="1"/>
      </rPr>
      <t xml:space="preserve">na programe 077 </t>
    </r>
  </si>
  <si>
    <r>
      <t>V riadku 1 až 15 sa uvádzajú príjmy</t>
    </r>
    <r>
      <rPr>
        <sz val="12"/>
        <color indexed="8"/>
        <rFont val="Times New Roman"/>
        <family val="1"/>
        <charset val="238"/>
      </rPr>
      <t xml:space="preserve"> na programe 077 </t>
    </r>
    <r>
      <rPr>
        <sz val="12"/>
        <rFont val="Times New Roman"/>
        <family val="1"/>
        <charset val="238"/>
      </rPr>
      <t>podľa programovej štruktúry na rok 2022.</t>
    </r>
  </si>
  <si>
    <t>Tabuľka č. 3: Výnosy verejnej vysokej školy v rokoch 2021 a 2022</t>
  </si>
  <si>
    <t>Rozdiel 2022-2021</t>
  </si>
  <si>
    <t>Vysoká škola uvedie v samostatnom riadku objem výnosov za štúdium v cudzom jazyku.</t>
  </si>
  <si>
    <t>Vysoká škola uvedie v samostatnom riadku objem výnosov zo školného za prekročenie štandardnej dĺžky štúdia v dennej forme.</t>
  </si>
  <si>
    <t>Vysoká škola uvedie v samostatnom riadku objem výnosov zo školného za štúdium v externej forme štúdia.</t>
  </si>
  <si>
    <t>Tabuľka č. 5: Náklady verejnej vysokej školy v rokoch 2021 a 2022</t>
  </si>
  <si>
    <t>Tabuľka č. 6: Zamestnanci a náklady na mzdy verejnej vysokej školy v roku 2022</t>
  </si>
  <si>
    <r>
      <t>V stĺpcoch A, B, C uvedie vysoká škola priemerný evidenčný prepočítaný počet zamestnancov za rok 2022</t>
    </r>
    <r>
      <rPr>
        <sz val="12"/>
        <color indexed="10"/>
        <rFont val="Times New Roman"/>
        <family val="1"/>
        <charset val="238"/>
      </rPr>
      <t xml:space="preserve"> </t>
    </r>
    <r>
      <rPr>
        <sz val="12"/>
        <rFont val="Times New Roman"/>
        <family val="1"/>
        <charset val="238"/>
      </rPr>
      <t xml:space="preserve">platených zo zdrojov podľa hlavičky stĺpca. Zamestnanec sa započítava do tohto počtu proporcionálne k objemu mzdových prostriedkov pokrytých z príslušného zdroja. Príklad: Ak 75 % mzdových prostriedkov zamestnanca je zo štátneho rozpočtu a 25 % z iných zdrojov, započítava sa zamestnanec do počtu uvedeného v stĺpci A hodnotou 0,75 a do počtu v stĺpci C hodnotou 0,25.  </t>
    </r>
  </si>
  <si>
    <r>
      <t>V stĺpci B uvedie vysoká škola priemerný evidenčný prepočítaný počet zamestnancov za rok 2022</t>
    </r>
    <r>
      <rPr>
        <sz val="12"/>
        <color indexed="10"/>
        <rFont val="Times New Roman"/>
        <family val="1"/>
        <charset val="238"/>
      </rPr>
      <t xml:space="preserve"> </t>
    </r>
    <r>
      <rPr>
        <sz val="12"/>
        <rFont val="Times New Roman"/>
        <family val="1"/>
        <charset val="238"/>
      </rPr>
      <t>platených z dotácie MŠVVaŠ SR, t.j. z prostriedkov uvedených v stĺpci F.</t>
    </r>
  </si>
  <si>
    <t>Priemerný evidenčný prepočítaný počet zamestnancov za rok 2022</t>
  </si>
  <si>
    <r>
      <t>V stĺpci C uvedie vysoká škola priemerný evidenčný prepočítaný počet zamestnancov za rok 2022</t>
    </r>
    <r>
      <rPr>
        <sz val="12"/>
        <color indexed="10"/>
        <rFont val="Times New Roman"/>
        <family val="1"/>
        <charset val="238"/>
      </rPr>
      <t xml:space="preserve"> </t>
    </r>
    <r>
      <rPr>
        <sz val="12"/>
        <rFont val="Times New Roman"/>
        <family val="1"/>
        <charset val="238"/>
      </rPr>
      <t xml:space="preserve">platených z iných zdrojov, t. j.  z prostriedkov uvedených v stĺpci G. Príklad: Zamestnanci platení z podnikateľskej činnosti. </t>
    </r>
  </si>
  <si>
    <t>Tabuľka č. 11: Zdroje verejnej vysokej školy na obstaranie a technické zhodnotenie dlhodobého majetku v rokoch 2021 a 2022</t>
  </si>
  <si>
    <t>Tabuľka č. 12: Výdavky verejnej vysokej školy na obstaranie a technické zhodnotenie dlhodobého majetku v roku 2022</t>
  </si>
  <si>
    <r>
      <t>Čerpanie kapitálovej dotácie v roku 2022</t>
    </r>
    <r>
      <rPr>
        <b/>
        <sz val="11"/>
        <color theme="1"/>
        <rFont val="Times New Roman"/>
        <family val="1"/>
      </rPr>
      <t xml:space="preserve">
zo štátneho rozpočtu (111)</t>
    </r>
  </si>
  <si>
    <r>
      <t xml:space="preserve">Čerpanie kapitálovej dotácie v roku 2022
</t>
    </r>
    <r>
      <rPr>
        <b/>
        <sz val="11"/>
        <color theme="1"/>
        <rFont val="Times New Roman"/>
        <family val="1"/>
      </rPr>
      <t>z prostriedkov EÚ (štrukturálnych fondov)</t>
    </r>
  </si>
  <si>
    <t xml:space="preserve">Čerpanie bežnej dotácie v roku 2022 prostredníctvom fondu reprodukcie </t>
  </si>
  <si>
    <t>Tabuľka č. 12 poskytuje informácie o štruktúre a objeme výdavkov, ktoré verejná vysoká škola  použila na obstaranie a technické zhodnotenie dlhodobého majetku v roku 2022.</t>
  </si>
  <si>
    <r>
      <t>Výdavky na obstaranie majetku kryté v priebehu roku 2022</t>
    </r>
    <r>
      <rPr>
        <sz val="12"/>
        <color indexed="10"/>
        <rFont val="Times New Roman"/>
        <family val="1"/>
        <charset val="238"/>
      </rPr>
      <t xml:space="preserve"> </t>
    </r>
    <r>
      <rPr>
        <sz val="12"/>
        <rFont val="Times New Roman"/>
        <family val="1"/>
        <charset val="238"/>
      </rPr>
      <t xml:space="preserve">z úveru. Pri čerpaní týchto prostriedkov uviesť v komentári aj rok získania úveru. </t>
    </r>
  </si>
  <si>
    <r>
      <t>Ak má VVŠ finančné prostriedky zaúčtované na účte 261 - peniaze na ceste, uvedie ich v tomto riadku: z dôvodu kontroly stavu na bankových účtoch k 31.12.2022</t>
    </r>
    <r>
      <rPr>
        <sz val="12"/>
        <color rgb="FFFF0000"/>
        <rFont val="Times New Roman"/>
        <family val="1"/>
        <charset val="238"/>
      </rPr>
      <t xml:space="preserve"> </t>
    </r>
    <r>
      <rPr>
        <sz val="12"/>
        <rFont val="Times New Roman"/>
        <family val="1"/>
        <charset val="238"/>
      </rPr>
      <t xml:space="preserve">na údaje zo súvahy. </t>
    </r>
  </si>
  <si>
    <t>Tabuľka č. 16: Štruktúra a stav finančných prostriedkov na bankových účtoch verejnej vysokej školy
   k 31. decembru 2022</t>
  </si>
  <si>
    <t>Stav účtu k 31.12.2022</t>
  </si>
  <si>
    <r>
      <t>Tabuľka č. 17 obsahuje informácie o celkovom objeme príjmov z dotácií, poskytnutých verejnej vysokej škole v roku 2022</t>
    </r>
    <r>
      <rPr>
        <b/>
        <sz val="12"/>
        <color indexed="10"/>
        <rFont val="Times New Roman"/>
        <family val="1"/>
        <charset val="238"/>
      </rPr>
      <t xml:space="preserve"> </t>
    </r>
    <r>
      <rPr>
        <b/>
        <sz val="12"/>
        <rFont val="Times New Roman"/>
        <family val="1"/>
        <charset val="238"/>
      </rPr>
      <t xml:space="preserve">z prostriedkov EÚ (štrukturálnych fondov), vrátane spolufinancovania zo štátneho rozpočtu. Osobitne sa sledujú dotácie, poskytnuté z MŠVVaŠ SR a osobitne dotácie z iných kapitol štátneho rozpočtu. </t>
    </r>
  </si>
  <si>
    <t>Ak VVŠ obdržala finančné prostriedky aj z inej kapitoly štátneho rozpočtu, uvádzajú sa osobitne. Tieto dotácie sa evidujú na zdrojoch podľa platnej rozpočtovej klasifikácie na rok 2022 a nie sú súčasťou dotácií, vykazovaných v T2_R1.  Pri dotáciách z MŠVVaŠ SR nevymenované, ale používané zdroje uveďte do riadkov R23a .....</t>
  </si>
  <si>
    <t>Súvzťažnosti medzi tabuľkami výročnej správy o hospodárení verejnej vysokej školy za rok 2022</t>
  </si>
  <si>
    <r>
      <t xml:space="preserve">T1 = </t>
    </r>
    <r>
      <rPr>
        <b/>
        <sz val="12"/>
        <rFont val="Times New Roman"/>
        <family val="1"/>
        <charset val="238"/>
      </rPr>
      <t>dotačná zmluva na 2022</t>
    </r>
  </si>
  <si>
    <t>T9_R1 = štatistické výkazy MŠVVaŠ SR 2021 (2022)</t>
  </si>
  <si>
    <t xml:space="preserve">T9_R6_SA (SB) = dotačná zmluva 2021 (2022) - účelové prostriedky na študentské domovy (vrátane dotácie na valorizáciu miezd ŠJ) </t>
  </si>
  <si>
    <t>T10_R7_SA (SB) = dotačná zmluva 2021 (2022)_účelová dotácia na študentské jedálne</t>
  </si>
  <si>
    <t xml:space="preserve">Údaje v T11_R2 - tvorba fondu reprodukcie za roky 2021 a 2022 sa musia rovnať údajom v T13_R2_SC (SD). 
</t>
  </si>
  <si>
    <t>Tvorba fondu reprodukcie z odpisov v roku 2022 sa rovná odpisom ostatného DN a HM za rok 2021 (T5_R86_SC+SD).</t>
  </si>
  <si>
    <t xml:space="preserve">T20_R2 = dotačná zmluva 2021 (2022)_účelová dotácia na motivačné štipendiá
</t>
  </si>
  <si>
    <t xml:space="preserve">V stĺpci SG sa zvyšok prijatej kapitálovej dotácie, používanej na kompenzáciu odpisov za rok 2022  rovná súčtu zvyšku prijatej kapitálovej dotácie na kompenzáciu odpisov z roku 2021 (stĺpec SA) a výšky kapitálovej dotácie (2022) z T11_R10_SB, zníženému o odpisy, vykazované v T5_R85_SC. </t>
  </si>
  <si>
    <r>
      <t>V stĺpci SH</t>
    </r>
    <r>
      <rPr>
        <sz val="12"/>
        <color indexed="10"/>
        <rFont val="Times New Roman"/>
        <family val="1"/>
        <charset val="238"/>
      </rPr>
      <t xml:space="preserve"> </t>
    </r>
    <r>
      <rPr>
        <sz val="12"/>
        <rFont val="Times New Roman"/>
        <family val="1"/>
        <charset val="238"/>
      </rPr>
      <t>sa zvyšok prijatej kapitálovej dotácie, používanej na kompenzáciu odpisov za rok 2022  rovná súčtu zvyšku prijatej kapitálovej dotácie na kompenzáciu odpisov z roku 2021</t>
    </r>
    <r>
      <rPr>
        <sz val="12"/>
        <color indexed="10"/>
        <rFont val="Times New Roman"/>
        <family val="1"/>
        <charset val="238"/>
      </rPr>
      <t xml:space="preserve"> </t>
    </r>
    <r>
      <rPr>
        <sz val="12"/>
        <rFont val="Times New Roman"/>
        <family val="1"/>
        <charset val="238"/>
      </rPr>
      <t xml:space="preserve">(stĺpec SB) a výšky kapitálovej dotácie (2022) z </t>
    </r>
    <r>
      <rPr>
        <sz val="12"/>
        <color indexed="8"/>
        <rFont val="Times New Roman"/>
        <family val="1"/>
        <charset val="238"/>
      </rPr>
      <t xml:space="preserve">T11_R10a_SB, zníženému o odpisy, vykazované v T5_R86a_SC. </t>
    </r>
  </si>
  <si>
    <t xml:space="preserve">   - Prvok 077 15 01)*</t>
  </si>
  <si>
    <r>
      <t>Tabuľka č. 4: Výnosy verejnej vysokej školy zo školného a z poplatkov spojených so štúdiom  
v rokoch 2021</t>
    </r>
    <r>
      <rPr>
        <b/>
        <sz val="14"/>
        <color rgb="FFFF0000"/>
        <rFont val="Times New Roman"/>
        <family val="1"/>
        <charset val="238"/>
      </rPr>
      <t xml:space="preserve"> </t>
    </r>
    <r>
      <rPr>
        <b/>
        <sz val="14"/>
        <rFont val="Times New Roman"/>
        <family val="1"/>
        <charset val="238"/>
      </rPr>
      <t>a 2022</t>
    </r>
    <r>
      <rPr>
        <b/>
        <sz val="14"/>
        <color rgb="FFFF0000"/>
        <rFont val="Times New Roman"/>
        <family val="1"/>
        <charset val="238"/>
      </rPr>
      <t xml:space="preserve"> </t>
    </r>
  </si>
  <si>
    <t>Tabuľka č. 6a: Zamestnanci a náklady na mzdy verejnej vysokej školy v roku 2022 - len ženy a výpočet priemerného platu mužov</t>
  </si>
  <si>
    <r>
      <t xml:space="preserve">Priemerný evidenčný prepočítaný počet </t>
    </r>
    <r>
      <rPr>
        <b/>
        <sz val="12"/>
        <rFont val="Times New Roman"/>
        <family val="1"/>
        <charset val="238"/>
      </rPr>
      <t>žien</t>
    </r>
    <r>
      <rPr>
        <b/>
        <sz val="12"/>
        <rFont val="Times New Roman"/>
        <family val="1"/>
      </rPr>
      <t xml:space="preserve"> za rok 2022</t>
    </r>
  </si>
  <si>
    <t>Počet osobomesiacov interných doktorandov spolu za 2022</t>
  </si>
  <si>
    <r>
      <t>Tabuľka č. 9: Údaje o systéme sociálnej podpory - časť výnosy a náklady</t>
    </r>
    <r>
      <rPr>
        <b/>
        <vertAlign val="superscript"/>
        <sz val="14"/>
        <rFont val="Times New Roman"/>
        <family val="1"/>
        <charset val="238"/>
      </rPr>
      <t>1)</t>
    </r>
    <r>
      <rPr>
        <b/>
        <sz val="14"/>
        <rFont val="Times New Roman"/>
        <family val="1"/>
      </rPr>
      <t xml:space="preserve"> študentských domovov 
(bez zmluvných zariadení) za roky 2021 a 2022</t>
    </r>
  </si>
  <si>
    <r>
      <t>Tabuľka č. 10: Údaje o systéme sociálnej podpory  - časť výnosy a náklady</t>
    </r>
    <r>
      <rPr>
        <b/>
        <vertAlign val="superscript"/>
        <sz val="14"/>
        <rFont val="Times New Roman"/>
        <family val="1"/>
      </rPr>
      <t>1)</t>
    </r>
    <r>
      <rPr>
        <b/>
        <sz val="14"/>
        <rFont val="Times New Roman"/>
        <family val="1"/>
      </rPr>
      <t xml:space="preserve"> študentských jedální 
za roky 2021 a 2022</t>
    </r>
  </si>
  <si>
    <t>Tabuľka č. 13: Stav a vývoj finančných fondov verejnej vysokej školy v rokoch 2021 a 2022</t>
  </si>
  <si>
    <t>Tabuľka č. 17: Príjmy verejnej vysokej školy z prostriedkov EÚ a z prostriedkov na ich spolufinancovanie 
zo štátneho rozpočtu z kapitoly MŠVVaŠ SR a z iných kapitol štátneho rozpočtu v roku 2022</t>
  </si>
  <si>
    <r>
      <t>Tabuľka č. 18: Príjmy z dotácií verejnej vysokej škole zo štátneho rozpočtu z kapitoly MŠVVaŠ SR 
poskytnuté mimo programu 077 a mimo príjmov z prostriedkov EÚ (zo štrukturálnych fondov) v roku 2022</t>
    </r>
    <r>
      <rPr>
        <sz val="14"/>
        <rFont val="Times New Roman"/>
        <family val="1"/>
      </rPr>
      <t xml:space="preserve">
</t>
    </r>
  </si>
  <si>
    <t xml:space="preserve">Tabuľka č. 19: Štipendiá z vlastných zdrojov podľa § 97 zákona v rokoch 2021 a 2022 </t>
  </si>
  <si>
    <t xml:space="preserve">Tabuľka č. 20: Motivačné štipendiá  v rokoch 2021 a 2022 (v zmysle § 96a zákona )  </t>
  </si>
  <si>
    <r>
      <t xml:space="preserve">Tabuľka č. 21: Štruktúra účtu 384 </t>
    </r>
    <r>
      <rPr>
        <b/>
        <i/>
        <sz val="14"/>
        <rFont val="Times New Roman"/>
        <family val="1"/>
        <charset val="238"/>
      </rPr>
      <t xml:space="preserve">- </t>
    </r>
    <r>
      <rPr>
        <b/>
        <sz val="14"/>
        <rFont val="Times New Roman"/>
        <family val="1"/>
        <charset val="238"/>
      </rPr>
      <t>výnosy budúcich období</t>
    </r>
    <r>
      <rPr>
        <b/>
        <i/>
        <sz val="14"/>
        <rFont val="Times New Roman"/>
        <family val="1"/>
        <charset val="238"/>
      </rPr>
      <t xml:space="preserve"> </t>
    </r>
    <r>
      <rPr>
        <b/>
        <sz val="14"/>
        <rFont val="Times New Roman"/>
        <family val="1"/>
        <charset val="238"/>
      </rPr>
      <t>v rokoch 2021 a 2022</t>
    </r>
  </si>
  <si>
    <t>Stav k 31. 12. 2022</t>
  </si>
  <si>
    <t xml:space="preserve">Tabuľka č. 22: Výnosy verejnej vysokej školy v roku 2022 v oblasti sociálnej podpory študentov </t>
  </si>
  <si>
    <t>Výnosy
v hlavnej činnosti
2021</t>
  </si>
  <si>
    <r>
      <t>Výnosy
hlavnej činnosti
2022</t>
    </r>
    <r>
      <rPr>
        <sz val="12"/>
        <color indexed="10"/>
        <rFont val="Times New Roman"/>
        <family val="1"/>
        <charset val="238"/>
      </rPr>
      <t xml:space="preserve"> </t>
    </r>
  </si>
  <si>
    <t>Náklady
hlavnej činnosti
2022</t>
  </si>
  <si>
    <t>motivačné štipendium (§ 96a ods. 1 písm. b)) vynikajúce plnenie študijných povinností</t>
  </si>
  <si>
    <t>motivačné štipendium - (§ 96a ods. 1 písm. b)) - mimoriadny študijný výsledok</t>
  </si>
  <si>
    <t>motivačné štipendium - (§ 96a ods. 1 písm. b)) mimoriadny výsledok vo výskume/vývoji</t>
  </si>
  <si>
    <t>motivačné štipendium - (§ 96a ods. 1 písm. b)) mimoriadny výsledok v umeleckej činnosti</t>
  </si>
  <si>
    <t>motivačné štipendium - (§ 96a ods. 1 písm. b)) mimoriadny výsledok v športovej činnosti</t>
  </si>
  <si>
    <t>podnikové štipendium (§ 97a zákona o vš)</t>
  </si>
  <si>
    <t>medzinárodné bilaterálne zmluvy MŠVVaŠ SR, program CEEPUS, Akcia Rakúsko-Slovensko a pod.</t>
  </si>
  <si>
    <t>mimoriadne štipendium z vlastných zdrojov vysokej školy</t>
  </si>
  <si>
    <t>štipendium - Plán obnovy a odolnosti - talentovaní študenti (a)</t>
  </si>
  <si>
    <t>štipendium - Plán obnovy a odolnosti - znevýhodnení študenti (c)</t>
  </si>
  <si>
    <t>štipendium z rozvojových projektov na zmiernenie negatívnych dôsledkov vojny na Ukrajine - zdroj: 11UA</t>
  </si>
  <si>
    <t>doplnené</t>
  </si>
  <si>
    <t>v hlavičkách, vo vysvetlivkách a v súvzťažnostiach boli zmenené (aktualizované) roky, všetky zmeny vo vysvetlivkách a súvzťažnostiach sú vyznačené farebne, boli doplnené nové kódy z CRŠ</t>
  </si>
  <si>
    <r>
      <t>Dotácie z POO spolu</t>
    </r>
    <r>
      <rPr>
        <sz val="12"/>
        <color indexed="8"/>
        <rFont val="Times New Roman"/>
        <family val="1"/>
      </rPr>
      <t xml:space="preserve"> [R13+R14]</t>
    </r>
  </si>
  <si>
    <t xml:space="preserve">Počet študentov poberajúcich štipendium z POO </t>
  </si>
  <si>
    <t>Príjem z dotácie poskytnutej na štipendiá z POO v rámci zmluvy z kapitoly MŠVVaŠ k 31.12.</t>
  </si>
  <si>
    <r>
      <t>uvádzajú sa štipendiá vyplatené z POO, kód v CRŠ: 24 -</t>
    </r>
    <r>
      <rPr>
        <b/>
        <sz val="12"/>
        <color rgb="FFFF0000"/>
        <rFont val="Times New Roman"/>
        <family val="1"/>
        <charset val="238"/>
      </rPr>
      <t xml:space="preserve"> talentovaní študenti</t>
    </r>
  </si>
  <si>
    <r>
      <t xml:space="preserve">uvádzajú sa štipendiá vyplatené z POO, kód v CRŠ: 25 - </t>
    </r>
    <r>
      <rPr>
        <b/>
        <sz val="12"/>
        <color rgb="FFFF0000"/>
        <rFont val="Times New Roman"/>
        <family val="1"/>
        <charset val="238"/>
      </rPr>
      <t>znevýhodnení študenti</t>
    </r>
  </si>
  <si>
    <t xml:space="preserve">Výdavky na štipendiá z POO (§ 94a zákona) za kalendárny rok </t>
  </si>
  <si>
    <r>
      <t>Počet študentov poberajúcich štipendiá z POO v osobomesiacoch</t>
    </r>
    <r>
      <rPr>
        <b/>
        <sz val="9"/>
        <rFont val="Times New Roman"/>
        <family val="1"/>
        <charset val="238"/>
      </rPr>
      <t xml:space="preserve"> </t>
    </r>
    <r>
      <rPr>
        <b/>
        <vertAlign val="superscript"/>
        <sz val="14"/>
        <rFont val="Times New Roman"/>
        <family val="1"/>
        <charset val="238"/>
      </rPr>
      <t>1)</t>
    </r>
  </si>
  <si>
    <r>
      <t xml:space="preserve">Počet študentov poberajúcich štipendiá z POO </t>
    </r>
    <r>
      <rPr>
        <b/>
        <vertAlign val="superscript"/>
        <sz val="14"/>
        <rFont val="Times New Roman"/>
        <family val="1"/>
        <charset val="238"/>
      </rPr>
      <t>2)</t>
    </r>
  </si>
  <si>
    <t xml:space="preserve">2) V stĺpcoch B a D sa uvádza celkový (fyzický) počet študentov, ktorým bolo v príslušnom kalendárnom roku poskytnuté štipendium z POO bez ohľadu na počet mesiacov. </t>
  </si>
  <si>
    <r>
      <t>Preplatok dotácie (+) / nedoplatok dotácie (-) k 31. 12. bežného roka</t>
    </r>
    <r>
      <rPr>
        <sz val="12"/>
        <rFont val="Times New Roman"/>
        <family val="1"/>
        <charset val="238"/>
      </rPr>
      <t xml:space="preserve"> [R4-R1]          </t>
    </r>
    <r>
      <rPr>
        <b/>
        <sz val="12"/>
        <rFont val="Times New Roman"/>
        <family val="1"/>
        <charset val="238"/>
      </rPr>
      <t xml:space="preserve">               </t>
    </r>
  </si>
  <si>
    <t>zdroj 1P01</t>
  </si>
  <si>
    <t>zdroj 1P02</t>
  </si>
  <si>
    <t>zdroj 3P01</t>
  </si>
  <si>
    <t>zdroj 3P02</t>
  </si>
  <si>
    <t>zdroj 3P01  + 3P02 spolu</t>
  </si>
  <si>
    <t>zdroj 1P01  + 1P02 spolu</t>
  </si>
  <si>
    <r>
      <t xml:space="preserve">Dotácie z kapitoly MŠVVaŠ SR spolu </t>
    </r>
    <r>
      <rPr>
        <sz val="12"/>
        <color theme="1"/>
        <rFont val="Times New Roman"/>
        <family val="1"/>
        <charset val="238"/>
      </rPr>
      <t xml:space="preserve">[R1+R2+R4+R5] </t>
    </r>
  </si>
  <si>
    <t>Tabuľka 20a</t>
  </si>
  <si>
    <t>T20a_V1</t>
  </si>
  <si>
    <t>rozdelená na príspevok na jedlo do 30.6.2022 vo výške 1,40 eur a od 1.7.2022 vo výške 1,50 eur</t>
  </si>
  <si>
    <t>Tabuľka č. 7: Náklady verejnej vysokej školy na štipendiá doktorandov v dennej forme štúdia v roku 2022</t>
  </si>
  <si>
    <t>tabuľka rozdelená na príspevok na jedlo do 30.6.2022 vo výške 1,40 eur a od 1.7.2022 vo výške 1,50 eur</t>
  </si>
  <si>
    <r>
      <t>výnosy verejnej vysokej školy v roku 2022</t>
    </r>
    <r>
      <rPr>
        <sz val="12"/>
        <color rgb="FFFF0000"/>
        <rFont val="Times New Roman"/>
        <family val="1"/>
        <charset val="238"/>
      </rPr>
      <t xml:space="preserve"> </t>
    </r>
    <r>
      <rPr>
        <sz val="12"/>
        <rFont val="Times New Roman"/>
        <family val="1"/>
        <charset val="238"/>
      </rPr>
      <t>v oblasti sociálnej podpory študentov</t>
    </r>
  </si>
  <si>
    <t>Štruktúra a stav finančných prostriedkov na bankových účtoch verejnej vysokej školy k 31. decembru 2022</t>
  </si>
  <si>
    <t>zdroj 1P01 + 1P02 spolu</t>
  </si>
  <si>
    <t>zdroj 3P01 + 3P02 spolu</t>
  </si>
  <si>
    <t>Bežné dotácie z POO</t>
  </si>
  <si>
    <t>Kapitálové dotácie z POO</t>
  </si>
  <si>
    <t>Dotácie spolu bežné a kapitálové v roku 2022</t>
  </si>
  <si>
    <t>za riadok 21 uveďte ďalšie zdroje, ktoré boli poskytnuté z POO a z iných kapitol</t>
  </si>
  <si>
    <t>Čísla účtov v tvare IBAN</t>
  </si>
  <si>
    <t>T14_V1</t>
  </si>
  <si>
    <t xml:space="preserve">Tabuľka č. 14 obsahuje informácie o celkovom objeme príjmov z dotácií, poskytnutých verejnej vysokej škole v roku 2022 z prostriedkov Plánu obnovy a odolnosti - POO. Osobitne sa sledujú dotácie, poskytnuté z MŠVVaŠ SR a osobitne dotácie z iných zdrojov POO. </t>
  </si>
  <si>
    <t>Tabuľka 14</t>
  </si>
  <si>
    <t>Tabuľka č. 14: Príjmy verejnej vysokej školy z prostriedkov Plánu obnovy a odolnosti z kapitoly MŠVVaŠ SR a z iných kapitol v roku 2022</t>
  </si>
  <si>
    <t>Príjmy verejnej vysokej školy v roku 2022 z rozvojových projektov na zmiernenie negatívnych dôsledkov vojny na Ukrajine</t>
  </si>
  <si>
    <t>doplnený kód 23 z CRŠ - Mimoriadne štipendiá z vlastných zdrojov</t>
  </si>
  <si>
    <t>Tabuľka 20b</t>
  </si>
  <si>
    <t xml:space="preserve">Tabuľka č. 15 poskytuje informácie o celkovom objeme príjmov z dotácií, poskytnutých verejnej vysokej škole v roku 2022 z rozvojových prostriedkov za účelom zmiernenia negatívnych dôsledkov vojny na Ukrajine. </t>
  </si>
  <si>
    <t>T20b_V1</t>
  </si>
  <si>
    <t>Tabuľka č. 15: Príjmy verejnej vysokej školy v roku 2022 z rozvojových projektov na zmiernenie negatívnych dôsledkov vojny na Ukrajine</t>
  </si>
  <si>
    <t>zdroj 11UA</t>
  </si>
  <si>
    <t>Príjmy VVŠ z 1. kola výzvy</t>
  </si>
  <si>
    <t>Príjmy VVŠ z 2. kola výzvy</t>
  </si>
  <si>
    <t>Dotácie spolu v roku 2022</t>
  </si>
  <si>
    <t xml:space="preserve">2) V stĺpcoch B sa uvádza celkový (fyzický) počet študentov, ktorým bolo v príslušnom kalendárnom roku poskytnuté štipendium z rozvojového projektu UA bez ohľadu na počet mesiacov. </t>
  </si>
  <si>
    <r>
      <rPr>
        <b/>
        <sz val="12"/>
        <rFont val="Times New Roman"/>
        <family val="1"/>
        <charset val="238"/>
      </rPr>
      <t>uvádzajú sa štipendiá vyplatené zo ŠR - rozvojové projekty,</t>
    </r>
    <r>
      <rPr>
        <b/>
        <sz val="12"/>
        <color rgb="FFFF0000"/>
        <rFont val="Times New Roman"/>
        <family val="1"/>
        <charset val="238"/>
      </rPr>
      <t xml:space="preserve"> kód v CRŠ: 26</t>
    </r>
  </si>
  <si>
    <t xml:space="preserve">Výdavky na štipendiá z RP určené na zmiernenie negatívnych dôsledkov vojny na Ukrajine za kalendárny rok </t>
  </si>
  <si>
    <r>
      <t>Počet študentov poberajúcich štipendiá z RP na miernenie negatívnych dôsledkov vojny na Ukrajine za kalendárny rok v osobomesiacoch</t>
    </r>
    <r>
      <rPr>
        <b/>
        <sz val="9"/>
        <rFont val="Times New Roman"/>
        <family val="1"/>
        <charset val="238"/>
      </rPr>
      <t xml:space="preserve"> </t>
    </r>
    <r>
      <rPr>
        <b/>
        <vertAlign val="superscript"/>
        <sz val="14"/>
        <rFont val="Times New Roman"/>
        <family val="1"/>
        <charset val="238"/>
      </rPr>
      <t>1)</t>
    </r>
  </si>
  <si>
    <r>
      <t xml:space="preserve">Počet študentov poberajúcich štipendiá určených na zmiernenie negatívnych dôsledkov vojny na Ukrajine za kalendárny rok </t>
    </r>
    <r>
      <rPr>
        <b/>
        <vertAlign val="superscript"/>
        <sz val="14"/>
        <rFont val="Times New Roman"/>
        <family val="1"/>
        <charset val="238"/>
      </rPr>
      <t>2)</t>
    </r>
  </si>
  <si>
    <t>Príjem z dotácie poskytnutej na štipendiá z RP v rámci zmluvy z kapitoly MŠVVaŠ k 31.12.</t>
  </si>
  <si>
    <t xml:space="preserve">Údaje v T14 sú kontrolované na hodnoty z výkazníctva, finančné prostriedky z POO, zabezpečované prostredníctvom MŠVVaŠ SR v roku 2022. </t>
  </si>
  <si>
    <t>Údaje v R4 sú kontrolované na dotačnú zmluvu a na rozpis účelových dotácií na podprograme 077 13. Údaje v R3 sú kontrolované na údaje v CRŠ.</t>
  </si>
  <si>
    <t>Údaje v R4 sú kontrolované na sprostredkovateľskú zmluvu. Údaje v R3 sú kontrolované na údaje v CRŠ.</t>
  </si>
  <si>
    <t>T12_R17_SG = výkazníctvo 2022, kategória 700, všetky zdroje</t>
  </si>
  <si>
    <t xml:space="preserve">Údaje v T17 sú kontrolované na hodnoty z výkazníctva, finančné prostriedky z EÚ (vrátane spolufinancovania zo štátneho rozpočtu), zabezpečované prostredníctvom MŠVVaŠ SR v roku 2022. </t>
  </si>
  <si>
    <t xml:space="preserve">Celková hodnota účtu 384 za rok 2021 a 2022, uvedená v T21_SF a SL je kontrolovaná na výkaz Súvaha, časť Pasíva, r.103. 
Štruktúru účtu žiadame uviesť v členení na zvyšok prijatej kapitálovej dotácie zo štátneho rozpočtu a z prostriedkov EÚ (analytický účet 384.11), nevyčerpanú bežnú dotáciu na aktivity budúcich odbobí (384.12) a prostriedky zo zahraničných projektov na budúce aktivity (384.13). 
Ak sú na tomto účte zaúčtované aj iné výnosy, žiadame ich osobitne uviesť v SD (2021), resp. SI (2022). 
Údaje za rok 2021 musia byť totožné s údajmi, ktoré VVŠ predložili k výsledkom hospodárenia VVŠ za rok 2021. </t>
  </si>
  <si>
    <t xml:space="preserve">T20a_R4 = sprostredkovateľská zmluva 2022_účelová dotácia na štipendiá určená pre najlepších domácich a zahraničných študentov z Plánu obnovy a odolnosti
</t>
  </si>
  <si>
    <t xml:space="preserve">T20b_R4 = dotačná zmluva 2022_účelová dotácia na štipendiá určená na zmiernenie negatívnych dôsledkov vojny na Ukrajine
</t>
  </si>
  <si>
    <t xml:space="preserve">Príjmy z dotácií verejnej vysokej škole zo štátneho rozpočtu z kapitoly MŠVVaŠ SR poskytnuté na základe Zmluvy o poskytnutí dotácie zo štátneho rozpočtu
prostredníctvom rozpočtu Ministerstva školstva, vedy, výskumu a športu Slovenskej republiky na rok 2022 na programe 077 </t>
  </si>
  <si>
    <r>
      <t>Príjmy verejnej vysokej školy v roku 2022</t>
    </r>
    <r>
      <rPr>
        <sz val="12"/>
        <color rgb="FF00B050"/>
        <rFont val="Times New Roman"/>
        <family val="1"/>
        <charset val="238"/>
      </rPr>
      <t xml:space="preserve"> </t>
    </r>
    <r>
      <rPr>
        <sz val="12"/>
        <rFont val="Times New Roman"/>
        <family val="1"/>
        <charset val="238"/>
      </rPr>
      <t xml:space="preserve">majúce charakter dotácie okrem príjmov z dotácií z kapitoly MŠVVaŠ SR a okrem štrukturálnych fondov EÚ </t>
    </r>
  </si>
  <si>
    <t>Náklady verejnej vysokej školy na štipendiá doktorandov v dennej forme štúdia v roku 2022</t>
  </si>
  <si>
    <t>Zdroje verejnej vysokej školy na obstaranie a technické zhodnotenie dlhodobého majetku v rokoch 2021 a 2022</t>
  </si>
  <si>
    <t xml:space="preserve">Motivačné štipendiá v rokoch 2021 a 2022 (v zmysle § 96a  zákona) </t>
  </si>
  <si>
    <r>
      <t>Náklady verejnej vysokej školy v roku 2022</t>
    </r>
    <r>
      <rPr>
        <sz val="12"/>
        <color indexed="10"/>
        <rFont val="Times New Roman"/>
        <family val="1"/>
        <charset val="238"/>
      </rPr>
      <t xml:space="preserve"> </t>
    </r>
    <r>
      <rPr>
        <sz val="12"/>
        <rFont val="Times New Roman"/>
        <family val="1"/>
        <charset val="238"/>
      </rPr>
      <t>v oblasti sociálnej podpory študentov</t>
    </r>
  </si>
  <si>
    <t>príjmy z dotácie  na základe dotačnej zmluvy, len 077, v roku 2022</t>
  </si>
  <si>
    <t xml:space="preserve">príjmy verejnej vysokej školy v roku 2022 majúce charakter dotácie </t>
  </si>
  <si>
    <r>
      <t xml:space="preserve">Tabuľka č. 1 poskytuje informácie o celkovom objeme a programovej štruktúre príjmov na základe Zmluvy o poskytnutí dotácií zo štátneho rozpočtu prostredníctvom kapitoly MŠVVaŠ na programe 077 na zdroji 111. Dotácie programov 021, 05T, 06K, resp. programov zo štrukturálnych fondov EÚ </t>
    </r>
    <r>
      <rPr>
        <b/>
        <u/>
        <sz val="12"/>
        <color theme="1"/>
        <rFont val="Times New Roman"/>
        <family val="1"/>
        <charset val="238"/>
      </rPr>
      <t>nie sú</t>
    </r>
    <r>
      <rPr>
        <b/>
        <sz val="12"/>
        <color theme="1"/>
        <rFont val="Times New Roman"/>
        <family val="1"/>
        <charset val="238"/>
      </rPr>
      <t xml:space="preserve"> súčasťou tejto zmluvy. </t>
    </r>
  </si>
  <si>
    <r>
      <t xml:space="preserve">V R_12 sa uvádza </t>
    </r>
    <r>
      <rPr>
        <b/>
        <sz val="12"/>
        <color theme="1"/>
        <rFont val="Times New Roman"/>
        <family val="1"/>
        <charset val="238"/>
      </rPr>
      <t>skutočne poskytnutá</t>
    </r>
    <r>
      <rPr>
        <sz val="12"/>
        <color theme="1"/>
        <rFont val="Times New Roman"/>
        <family val="1"/>
        <charset val="238"/>
      </rPr>
      <t xml:space="preserve"> dotácia na </t>
    </r>
    <r>
      <rPr>
        <b/>
        <sz val="12"/>
        <color theme="1"/>
        <rFont val="Times New Roman"/>
        <family val="1"/>
        <charset val="238"/>
      </rPr>
      <t>sociálne a tehotenské</t>
    </r>
    <r>
      <rPr>
        <sz val="12"/>
        <color theme="1"/>
        <rFont val="Times New Roman"/>
        <family val="1"/>
        <charset val="238"/>
      </rPr>
      <t xml:space="preserve"> štipendiá (spolu) a v R_13 sa uvádza skutočne poskytnutá dotácia </t>
    </r>
    <r>
      <rPr>
        <b/>
        <sz val="12"/>
        <color theme="1"/>
        <rFont val="Times New Roman"/>
        <family val="1"/>
        <charset val="238"/>
      </rPr>
      <t>motivačné</t>
    </r>
    <r>
      <rPr>
        <sz val="12"/>
        <color theme="1"/>
        <rFont val="Times New Roman"/>
        <family val="1"/>
        <charset val="238"/>
      </rPr>
      <t xml:space="preserve"> štipendiá. </t>
    </r>
  </si>
  <si>
    <t xml:space="preserve">V riadku 1 uvedie vysoká škola celkový objem príjmov z dotácií zo štátneho rozpočtu poskytnutých z iných kapitol ako je kapitola MŠVVaŠ SR. V riadkoch 1a ... rozpíše podrobnejšie jednotlivé druhy týchto dotácií. Príklady: 
1. dotácie z iných kapitol, 
2. dotácie z APVV pre VVŠ ako spoluriešiteľa, resp.dotácie, ak hlavným riešiteľom je iná právnická osoba ako VVŠ. </t>
  </si>
  <si>
    <r>
      <t xml:space="preserve">Tabuľka č. 3 poskytuje informácie o objeme a štruktúre výnosov verejnej vysokej školy v rokoch 2021 a 2022. Osobitne sa uvedie prehľad o výnosoch v </t>
    </r>
    <r>
      <rPr>
        <b/>
        <u/>
        <sz val="12"/>
        <rFont val="Times New Roman"/>
        <family val="1"/>
        <charset val="238"/>
      </rPr>
      <t>hlavnej</t>
    </r>
    <r>
      <rPr>
        <b/>
        <sz val="12"/>
        <rFont val="Times New Roman"/>
        <family val="1"/>
        <charset val="238"/>
      </rPr>
      <t xml:space="preserve"> činnosti a osobitne prehľad o výnosoch v </t>
    </r>
    <r>
      <rPr>
        <b/>
        <u/>
        <sz val="12"/>
        <rFont val="Times New Roman"/>
        <family val="1"/>
        <charset val="238"/>
      </rPr>
      <t>podnikateľske</t>
    </r>
    <r>
      <rPr>
        <b/>
        <sz val="12"/>
        <rFont val="Times New Roman"/>
        <family val="1"/>
        <charset val="238"/>
      </rPr>
      <t>j činnosti.</t>
    </r>
  </si>
  <si>
    <t>Tabuľka č. 7 poskytuje informácie o počte osobomesiacov doktorandov v dennej forme štúdia, o nákladoch vysokej školy na štipendiá doktorandov.</t>
  </si>
  <si>
    <t>Tabuľka č. 8 poskytuje informácie o príjmoch a výdavkoch (cash) na sociálne štipendiá zo štátneho rozpočtu podľa § 96 zákona a o počte študentov poberajúcich sociálne štipendiá.</t>
  </si>
  <si>
    <t>Tabuľka č. 8a poskytuje informácie o príjmoch a výdavkoch (cash) na tehotenské štipendiá zo štátneho rozpočtu podľa § 96b zákona a o počte študentiek poberajúcich tehotenské štipendiá.</t>
  </si>
  <si>
    <r>
      <t xml:space="preserve">Uveďte počet vydaných jedál študentom </t>
    </r>
    <r>
      <rPr>
        <sz val="12"/>
        <color indexed="8"/>
        <rFont val="Times New Roman"/>
        <family val="1"/>
        <charset val="238"/>
      </rPr>
      <t xml:space="preserve">v kalendárnom roku </t>
    </r>
    <r>
      <rPr>
        <b/>
        <sz val="12"/>
        <color indexed="8"/>
        <rFont val="Times New Roman"/>
        <family val="1"/>
        <charset val="238"/>
      </rPr>
      <t>spolu vo vlastných jedálňach a stravovacích zariadeniach</t>
    </r>
    <r>
      <rPr>
        <sz val="12"/>
        <color indexed="8"/>
        <rFont val="Times New Roman"/>
        <family val="1"/>
        <charset val="238"/>
      </rPr>
      <t>.</t>
    </r>
  </si>
  <si>
    <r>
      <t xml:space="preserve">Uveďte počet vydaných jedál študentom </t>
    </r>
    <r>
      <rPr>
        <sz val="12"/>
        <color indexed="8"/>
        <rFont val="Times New Roman"/>
        <family val="1"/>
        <charset val="238"/>
      </rPr>
      <t xml:space="preserve">v kalendárnom roku </t>
    </r>
    <r>
      <rPr>
        <b/>
        <sz val="12"/>
        <color indexed="8"/>
        <rFont val="Times New Roman"/>
        <family val="1"/>
        <charset val="238"/>
      </rPr>
      <t>spolu v prenajatých stravovacích zariadeniach</t>
    </r>
    <r>
      <rPr>
        <sz val="12"/>
        <color indexed="8"/>
        <rFont val="Times New Roman"/>
        <family val="1"/>
        <charset val="238"/>
      </rPr>
      <t>.</t>
    </r>
  </si>
  <si>
    <t>Stav fondu k 1. 1. kalendárneho roku v R1 sa rovná stavu fondu k 31.12. predchádzajúceho roku v R12.</t>
  </si>
  <si>
    <t>Tabuľka č.19 poskytuje informácie o objeme a štruktúre štipendií vyplácaných verejnou vysokou školou z vlastných zdrojov podľa § 97 zákona. Neobsahuje údaje o "normálnych" štipendiách vyplatených doktorandom (t.j. podľa §54, ods.18 zákona).</t>
  </si>
  <si>
    <t>Tabuľka č.19 poskytuje informácie o objeme a štruktúre mot. štipendií vyplácaných verejnou vysokou školou z vlastných zdrojov uvedených v Centrálnom registri študentov s kódom 9.</t>
  </si>
  <si>
    <t>Tabuľka č. 20 poskytuje informácie o príjmoch a výdavkoch vysokej školy na motivačné štipendiá a o počte študentov, ktorí ich poberajú v zmysle § 96a zákona.</t>
  </si>
  <si>
    <r>
      <t xml:space="preserve">Tabuľka č. 22 poskytuje informácie o výkaze ziskov a strát sumár za VVŠ </t>
    </r>
    <r>
      <rPr>
        <b/>
        <sz val="12"/>
        <rFont val="Times New Roman"/>
        <family val="1"/>
        <charset val="238"/>
      </rPr>
      <t xml:space="preserve">za oblasť sociálnej podpory študentov </t>
    </r>
    <r>
      <rPr>
        <sz val="12"/>
        <rFont val="Times New Roman"/>
        <family val="1"/>
        <charset val="238"/>
      </rPr>
      <t xml:space="preserve">časť </t>
    </r>
    <r>
      <rPr>
        <b/>
        <sz val="12"/>
        <rFont val="Times New Roman"/>
        <family val="1"/>
        <charset val="238"/>
      </rPr>
      <t xml:space="preserve">"Výnosy". </t>
    </r>
    <r>
      <rPr>
        <sz val="12"/>
        <rFont val="Times New Roman"/>
        <family val="1"/>
        <charset val="238"/>
      </rPr>
      <t>Údaje sa uvádzajú s presnosťou na dve desatinné miesta.</t>
    </r>
  </si>
  <si>
    <r>
      <t>Tabuľka č. 23 poskytuje informácie o výkaze ziskov a strát sumár za VVŠ za oblasť sociálnej podpory študentov</t>
    </r>
    <r>
      <rPr>
        <sz val="12"/>
        <rFont val="Times New Roman"/>
        <family val="1"/>
        <charset val="238"/>
      </rPr>
      <t xml:space="preserve"> časť</t>
    </r>
    <r>
      <rPr>
        <b/>
        <sz val="12"/>
        <rFont val="Times New Roman"/>
        <family val="1"/>
        <charset val="238"/>
      </rPr>
      <t xml:space="preserve"> "Náklady".</t>
    </r>
    <r>
      <rPr>
        <sz val="12"/>
        <rFont val="Times New Roman"/>
        <family val="1"/>
        <charset val="238"/>
      </rPr>
      <t xml:space="preserve"> Údaje sa uvádzajú s presnosťou na dve desatinné miesta.</t>
    </r>
  </si>
  <si>
    <t>Bežná a kapitálová dotácia je kontrolovaná na Zmluvu o poskytnutí dotácií zo štátneho rozpočtu prostredníctvom kapitoly MŠVVaŠ (ďalej len "dotačná zmluva") a jej dodatkov na rok 2022 na  programe  077.</t>
  </si>
  <si>
    <r>
      <t xml:space="preserve">Výnosy sú kontrolované na údaje z výkazníctva - výkaz ziskov a strát, časť </t>
    </r>
    <r>
      <rPr>
        <b/>
        <sz val="12"/>
        <color theme="1"/>
        <rFont val="Times New Roman"/>
        <family val="1"/>
        <charset val="238"/>
      </rPr>
      <t>výnosy</t>
    </r>
    <r>
      <rPr>
        <sz val="12"/>
        <color theme="1"/>
        <rFont val="Times New Roman"/>
        <family val="1"/>
        <charset val="238"/>
      </rPr>
      <t xml:space="preserve">. 
Údaje v T3 z roku 2022 a údaje z roku 2021 sa uvádzajú v eurách s presnosťou na dve desatinné miestá ( </t>
    </r>
    <r>
      <rPr>
        <i/>
        <sz val="12"/>
        <color theme="1"/>
        <rFont val="Times New Roman"/>
        <family val="1"/>
        <charset val="238"/>
      </rPr>
      <t>pričom zobrazenie tabuliek je nastavené na Eur)</t>
    </r>
    <r>
      <rPr>
        <sz val="12"/>
        <color theme="1"/>
        <rFont val="Times New Roman"/>
        <family val="1"/>
        <charset val="238"/>
      </rPr>
      <t>. 
Výnosy zo školného, resp. z poplatkov spojených so štúdiom za hlavnú činnosť v T3_R20, R26 sa taktiež kontrolujú na T4_R1_SB a T4_R7_SB.</t>
    </r>
  </si>
  <si>
    <r>
      <t xml:space="preserve">Údaje o </t>
    </r>
    <r>
      <rPr>
        <b/>
        <sz val="12"/>
        <rFont val="Times New Roman"/>
        <family val="1"/>
        <charset val="238"/>
      </rPr>
      <t>projektovanej lôžkovej kapacite</t>
    </r>
    <r>
      <rPr>
        <sz val="12"/>
        <rFont val="Times New Roman"/>
        <family val="1"/>
        <charset val="238"/>
      </rPr>
      <t xml:space="preserve"> v T9_R1 sa kontrolujú na štatistické výkazy MŠVVaŠ SR (posielané na CVTI SR) 2021, 2022.</t>
    </r>
  </si>
  <si>
    <t>uvádza sa skutočne poskytnutá dotácia na sociálne a tehotenské štipendiá (spolu)</t>
  </si>
  <si>
    <r>
      <t>Tabuľka č. 2: Príjmy verejnej vysokej školy v roku 2022</t>
    </r>
    <r>
      <rPr>
        <b/>
        <sz val="14"/>
        <color rgb="FFFF0000"/>
        <rFont val="Times New Roman"/>
        <family val="1"/>
        <charset val="238"/>
      </rPr>
      <t xml:space="preserve"> </t>
    </r>
    <r>
      <rPr>
        <b/>
        <sz val="14"/>
        <rFont val="Times New Roman"/>
        <family val="1"/>
        <charset val="238"/>
      </rPr>
      <t>majúce charakter dotácie okrem príjmov z dotácií 
 z  kapitoly MŠVVaŠ SR a okrem prostriedkov EÚ (štrukturálnych  fondov)</t>
    </r>
  </si>
  <si>
    <t>Tabuľka č. 8: Údaje o systéme sociálnej podpory - časť sociálne štipendiá (§ 96 zákona) 
za roky 2021 a 2022</t>
  </si>
  <si>
    <r>
      <t xml:space="preserve">Počet študentov poberajúcich sociálne štipendiá </t>
    </r>
    <r>
      <rPr>
        <b/>
        <vertAlign val="superscript"/>
        <sz val="14"/>
        <rFont val="Times New Roman"/>
        <family val="1"/>
        <charset val="238"/>
      </rPr>
      <t>2)</t>
    </r>
  </si>
  <si>
    <t>Tabuľka č. 8a: Údaje o systéme sociálnej podpory - časť tehotenské štipendiá (§ 96b zákona) 
za roky 2021 a 2022</t>
  </si>
  <si>
    <r>
      <t xml:space="preserve">Počet študentov poberajúcich tehotenské štipendiá </t>
    </r>
    <r>
      <rPr>
        <b/>
        <vertAlign val="superscript"/>
        <sz val="14"/>
        <rFont val="Times New Roman"/>
        <family val="1"/>
        <charset val="238"/>
      </rPr>
      <t>2)</t>
    </r>
  </si>
  <si>
    <t>- náklady študentských domovov (bez zmluvných zariadení) - mzdy a odvody</t>
  </si>
  <si>
    <t>- náklady študentských domovov (bez zmluvných zariadení) - ostatné</t>
  </si>
  <si>
    <t>- interiérové vybavenie (713 001)</t>
  </si>
  <si>
    <t>- telekomunikačná technika (713 003)</t>
  </si>
  <si>
    <t>- výpočtová technika (713 002)</t>
  </si>
  <si>
    <t>- prevádzkové stroje, prístroje, zariadenia, technika a náradie (713 004)</t>
  </si>
  <si>
    <t>- špeciálne stroje, prístroje, zariadenia, technika, náradie a materiál  (713 005)</t>
  </si>
  <si>
    <t>- komunikačná infraštruktúra (713 006)</t>
  </si>
  <si>
    <t>- tvorba fondu z predaja alebo likvidácie majetku</t>
  </si>
  <si>
    <r>
      <t>Dotácia na kapitálové výdavky zo štátneho rozpočtu (111</t>
    </r>
    <r>
      <rPr>
        <b/>
        <sz val="12"/>
        <rFont val="Times New Roman"/>
        <family val="1"/>
      </rPr>
      <t>)</t>
    </r>
  </si>
  <si>
    <t>V stĺpci SA, resp. SC sa uvedú príjmy z dotácie na sociálne štipendiá poskytnuté prostredníctvom kapitoly MŠVVaŠ SR na základe dotačnej zmluvy v danom kalendárnom roku.</t>
  </si>
  <si>
    <t>V stĺpci SA, resp. SC sa uvedú príjmy z dotácie na tehotenské štipendiá poskytnuté prostredníctvom kapitoly MŠVVaŠ SR na základe dotačnej zmluvy v danom kalendárnom roku.</t>
  </si>
  <si>
    <t xml:space="preserve"> T7_R1_SC = T5_R77_(SC +SD)
</t>
  </si>
  <si>
    <t>Údaje o systéme sociálnej podpory - časť sociálne štipendiá (§ 96 zákona) za roky 2021 a 2022</t>
  </si>
  <si>
    <t>Údaje o systéme sociálnej podpory - časť tehotenské štipendiá (§ 96 zákona) za rok 2021 a 2022</t>
  </si>
  <si>
    <r>
      <t>Údaje o systéme sociálnej podpory - časť výnosy a náklady</t>
    </r>
    <r>
      <rPr>
        <b/>
        <sz val="12"/>
        <rFont val="Times New Roman"/>
        <family val="1"/>
        <charset val="238"/>
      </rPr>
      <t xml:space="preserve"> </t>
    </r>
    <r>
      <rPr>
        <sz val="12"/>
        <rFont val="Times New Roman"/>
        <family val="1"/>
        <charset val="238"/>
      </rPr>
      <t>študentských domovov (bez zmluvných zariadení) za roky 2021 a 2022</t>
    </r>
    <r>
      <rPr>
        <b/>
        <sz val="12"/>
        <color indexed="10"/>
        <rFont val="Times New Roman"/>
        <family val="1"/>
        <charset val="238"/>
      </rPr>
      <t xml:space="preserve"> </t>
    </r>
  </si>
  <si>
    <r>
      <t>Údaje o systéme sociálnej podpory - časť výnosy a náklady</t>
    </r>
    <r>
      <rPr>
        <b/>
        <sz val="12"/>
        <rFont val="Times New Roman"/>
        <family val="1"/>
        <charset val="238"/>
      </rPr>
      <t xml:space="preserve"> </t>
    </r>
    <r>
      <rPr>
        <sz val="12"/>
        <rFont val="Times New Roman"/>
        <family val="1"/>
        <charset val="238"/>
      </rPr>
      <t>študentských jedální za roky 2021 a 2022</t>
    </r>
  </si>
  <si>
    <t>Údaje vychádzajú z platného analytického členenia účtov na rok 2022. Ak vysoká škola používa na niektoré položky nákladov viac analytických účtov (napr.ak analyticky rozlišuje náklady, ktoré budú refundované príp.refakturované) uvedie sa v príslušnom riadku stav všetkých účtov prislúchajúcich k príslušnej vecnej položke (napr.v riadku 15 sa okrem stavu účtu 502 001 uvedie aj stav účtu 502 051).</t>
  </si>
  <si>
    <t xml:space="preserve">Príspevok na jedno jedlo zo štátneho rozpočtu bol do 30.6.2022 vo výške 1,40 eur a od 1.7.2022 vo výške 1,50 eur. </t>
  </si>
  <si>
    <t>V prípade, že časť dotácie škola posúva na zmluvné zariadenia, uveďte objem posunutej dotácie do poznámky pod tabuľkou.</t>
  </si>
  <si>
    <r>
      <t xml:space="preserve">   V stĺpci A uvádzajte pre KV (príjem na 322 001)</t>
    </r>
    <r>
      <rPr>
        <b/>
        <sz val="12"/>
        <rFont val="Times New Roman"/>
        <family val="1"/>
      </rPr>
      <t>.</t>
    </r>
  </si>
  <si>
    <t>náklady verejnej vysokej školy  v roku 2022 v oblasti sociálnej podpory študentov</t>
  </si>
  <si>
    <r>
      <t xml:space="preserve">Tabuľka č. 18 obsahuje informácie o celkovom objeme príjmov z dotácií poskytnutých verejnej vysokej škole z kapitoly MŠVVaŠ SR  </t>
    </r>
    <r>
      <rPr>
        <sz val="12"/>
        <rFont val="Times New Roman"/>
        <family val="1"/>
        <charset val="238"/>
      </rPr>
      <t xml:space="preserve">mimo programu 077, t. j. mimo </t>
    </r>
    <r>
      <rPr>
        <b/>
        <sz val="12"/>
        <rFont val="Times New Roman"/>
        <family val="1"/>
        <charset val="238"/>
      </rPr>
      <t xml:space="preserve"> </t>
    </r>
    <r>
      <rPr>
        <sz val="12"/>
        <rFont val="Times New Roman"/>
        <family val="1"/>
        <charset val="238"/>
      </rPr>
      <t>Zmluvy o poskytnutí dotácie zo štátneho rozpočtu prostredníctvom rozpočtu MŠVVaŠ SR na rok 2022 a mimo príjmov z prostriedkov EÚ a to</t>
    </r>
    <r>
      <rPr>
        <b/>
        <sz val="12"/>
        <rFont val="Times New Roman"/>
        <family val="1"/>
        <charset val="238"/>
      </rPr>
      <t>:</t>
    </r>
    <r>
      <rPr>
        <sz val="12"/>
        <rFont val="Times New Roman"/>
        <family val="1"/>
        <charset val="238"/>
      </rPr>
      <t xml:space="preserve"> 
1) na riešenie projektov výskumu a vývoja v rámci programu 06K,
2) na zabezpečenie mobilít v súlade s medzinárodnými zmluvami, vrátane štipendií pre zahraničných štipendistov (prvok 021 02 03 a podprogram 05T 08). 
Tieto druhy dotácie sú poskytnuté na základe osobitných zmlúv MŠVVaŠ SR, resp. APVV a  mimo  príjmov z prostriedkov EÚ v roku 2022. </t>
    </r>
  </si>
  <si>
    <r>
      <t xml:space="preserve">V riadku 4 uvedie vysoká škola celkový objem príjmov </t>
    </r>
    <r>
      <rPr>
        <b/>
        <sz val="12"/>
        <color indexed="8"/>
        <rFont val="Times New Roman"/>
        <family val="1"/>
        <charset val="238"/>
      </rPr>
      <t xml:space="preserve">zo zahraničných zdrojov (zo zahraničných účtov) </t>
    </r>
    <r>
      <rPr>
        <sz val="12"/>
        <color indexed="8"/>
        <rFont val="Times New Roman"/>
        <family val="1"/>
        <charset val="238"/>
      </rPr>
      <t>majúcich charakter dotácií. V riadkoch 4a ... rozpíše podrobnejšie jednotlivé druhy týchto príjmov. Príklady:
1. príjmy zo zahraničných grantov v rámci 8.,7. RP,
2. príjmy na riešenie výskumných projektov v rámci programu napr.COST,
3. príjmy v rámci spolupráce s inými zahraničnými univerzitami.</t>
    </r>
  </si>
  <si>
    <t>Uvedie sa objem prijatej kapitálovej dotácie z rozpočtu kapitoly MŠVVaŠ SR a z iných rozpočtových kapitol v roku 2022 zo zdroja 111 (kapitálová dotácia, ktorá bola verejnej vysokej škole poukázaná na účet (cash) v sledovanom období, účet 346 002 - strana DAL)</t>
  </si>
  <si>
    <t xml:space="preserve">                                                                                        </t>
  </si>
  <si>
    <t>Uvedie sa objem prijatej kapitálovej dotácie z prostriedkov EÚ vrátane spolufinancovania (účty 346005 – 346008 strana DAL,  napr. zdroje 11S1, 11S2, 11T1, 11T2, (všetky zdroje EŠF na ktorých VVŠ účtuje, aj všetky analytické účty) okrem 11E1, 11E2, 11E3, 11E4 a 121 – viď riadok 13).</t>
  </si>
  <si>
    <r>
      <t>Náklady sú kontrolované na údaje z výkazníctva - tvorba fondu z predaja a likvidácie majetku</t>
    </r>
    <r>
      <rPr>
        <b/>
        <sz val="12"/>
        <rFont val="Times New Roman"/>
        <family val="1"/>
        <charset val="238"/>
      </rPr>
      <t>.</t>
    </r>
  </si>
  <si>
    <r>
      <t>Stavy fondov k 1.1. a k 31.12.2022</t>
    </r>
    <r>
      <rPr>
        <sz val="12"/>
        <color indexed="10"/>
        <rFont val="Times New Roman"/>
        <family val="1"/>
        <charset val="238"/>
      </rPr>
      <t xml:space="preserve"> </t>
    </r>
    <r>
      <rPr>
        <sz val="12"/>
        <rFont val="Times New Roman"/>
        <family val="1"/>
        <charset val="238"/>
      </rPr>
      <t xml:space="preserve">za </t>
    </r>
    <r>
      <rPr>
        <b/>
        <sz val="12"/>
        <rFont val="Times New Roman"/>
        <family val="1"/>
        <charset val="238"/>
      </rPr>
      <t>všetky fondy spolu</t>
    </r>
    <r>
      <rPr>
        <sz val="12"/>
        <rFont val="Times New Roman"/>
        <family val="1"/>
        <charset val="238"/>
      </rPr>
      <t xml:space="preserve"> sa kontrolujú na výkazníctvo, súvaha - časť Pasíva, riadky 064 + 065 + 069 +</t>
    </r>
    <r>
      <rPr>
        <sz val="12"/>
        <color theme="1"/>
        <rFont val="Times New Roman"/>
        <family val="1"/>
        <charset val="238"/>
      </rPr>
      <t xml:space="preserve"> 070 +</t>
    </r>
    <r>
      <rPr>
        <sz val="12"/>
        <color indexed="10"/>
        <rFont val="Times New Roman"/>
        <family val="1"/>
        <charset val="238"/>
      </rPr>
      <t xml:space="preserve"> </t>
    </r>
    <r>
      <rPr>
        <sz val="12"/>
        <rFont val="Times New Roman"/>
        <family val="1"/>
        <charset val="238"/>
      </rPr>
      <t>071 "netto". 
Stavy fondov k 1.1.sa rovnajú stavom fondov k 31.12. predchádzajúceho roka.</t>
    </r>
  </si>
  <si>
    <r>
      <t xml:space="preserve">Uvedie sa dotácia z </t>
    </r>
    <r>
      <rPr>
        <b/>
        <sz val="12"/>
        <rFont val="Times New Roman"/>
        <family val="1"/>
        <charset val="238"/>
      </rPr>
      <t>Úradu vlády SR (na R3),</t>
    </r>
    <r>
      <rPr>
        <sz val="12"/>
        <rFont val="Times New Roman"/>
        <family val="1"/>
        <charset val="238"/>
      </rPr>
      <t xml:space="preserve"> poskytnutá na riešenie projektov v rámci </t>
    </r>
    <r>
      <rPr>
        <b/>
        <sz val="12"/>
        <rFont val="Times New Roman"/>
        <family val="1"/>
        <charset val="238"/>
      </rPr>
      <t>Finančného mechanizmu EHP</t>
    </r>
    <r>
      <rPr>
        <sz val="12"/>
        <rFont val="Times New Roman"/>
        <family val="1"/>
        <charset val="238"/>
      </rPr>
      <t xml:space="preserve"> a </t>
    </r>
    <r>
      <rPr>
        <b/>
        <sz val="12"/>
        <rFont val="Times New Roman"/>
        <family val="1"/>
        <charset val="238"/>
      </rPr>
      <t>Nórskeho finančného mechanizmu</t>
    </r>
    <r>
      <rPr>
        <sz val="12"/>
        <rFont val="Times New Roman"/>
        <family val="1"/>
        <charset val="238"/>
      </rPr>
      <t>. Údaje budú kontrolované na hodnoty z výkazníctva - bežné a kapitálové výdavky evidované na zdrojoch 11E1, 11E2, 11E3, 11E4 a 121.</t>
    </r>
  </si>
  <si>
    <r>
      <t>Náklady sú kontrolované na údaje z výkazníctva - tvorba fondu z likvidovaného / predaného majetku</t>
    </r>
    <r>
      <rPr>
        <b/>
        <sz val="12"/>
        <rFont val="Times New Roman"/>
        <family val="1"/>
        <charset val="238"/>
      </rPr>
      <t>.</t>
    </r>
  </si>
  <si>
    <r>
      <t>Údaje v R1_SC za rok 2022 sú kontrolované na T5_R77_SC + SD</t>
    </r>
    <r>
      <rPr>
        <b/>
        <sz val="12"/>
        <rFont val="Times New Roman"/>
        <family val="1"/>
        <charset val="238"/>
      </rPr>
      <t>.</t>
    </r>
  </si>
  <si>
    <r>
      <t>Údaje sa kontrolujú na poskytnutú dotáciu  na študentské domovy (vrátane zmluvných zariadení a dotácie na valorizáciu platov zamestnancov ŠJ)</t>
    </r>
    <r>
      <rPr>
        <b/>
        <sz val="12"/>
        <rFont val="Times New Roman"/>
        <family val="1"/>
        <charset val="238"/>
      </rPr>
      <t>.</t>
    </r>
    <r>
      <rPr>
        <sz val="12"/>
        <rFont val="Times New Roman"/>
        <family val="1"/>
        <charset val="238"/>
      </rPr>
      <t xml:space="preserve"> </t>
    </r>
  </si>
  <si>
    <t xml:space="preserve">Údaje v T15 sú kontrolované na hodnoty z výkazníctva, finančné prostriedky zo zdroja 11UA, zabezpečované prostredníctvom MŠVVaŠ SR v roku 2022. </t>
  </si>
  <si>
    <t xml:space="preserve">T21_R1_SF = výkazníctvo 2021 súvaha, časť pasíva, riadok 103, predchádzajúce účtovné obdobie
T21_R1_SL = výkazníctvo 2022, súvaha, časť pasíva, riadok 103, bežné účtovné obdobie </t>
  </si>
  <si>
    <t>T5_R90_(SA+SB) = T13_R5_SC
T5_R90_(SC+SD) = T13_R5_SD</t>
  </si>
  <si>
    <r>
      <t>T13_R5_SC = T5_R90_(SA+S</t>
    </r>
    <r>
      <rPr>
        <b/>
        <sz val="12"/>
        <color theme="1"/>
        <rFont val="Times New Roman"/>
        <family val="1"/>
        <charset val="238"/>
      </rPr>
      <t>B</t>
    </r>
    <r>
      <rPr>
        <sz val="12"/>
        <color theme="1"/>
        <rFont val="Times New Roman"/>
        <family val="1"/>
        <charset val="238"/>
      </rPr>
      <t>)
T13_R5_SD = T5_R90_(SC+SD)</t>
    </r>
  </si>
  <si>
    <r>
      <t xml:space="preserve">T22_R57_SA (SB) = T4_R14_SB
</t>
    </r>
    <r>
      <rPr>
        <sz val="11"/>
        <color theme="1"/>
        <rFont val="Times New Roman"/>
        <family val="1"/>
        <charset val="238"/>
      </rPr>
      <t>T22R_R64_SA_(SB) = T19_R1_SA_(SC)</t>
    </r>
  </si>
  <si>
    <t>T23_R24_SA_(SB) ≥ T19_R1_SA_(SC)
T23_R30_SA_(SB) = T4_R14_SA_(SB)</t>
  </si>
  <si>
    <r>
      <t xml:space="preserve">Údaje v T2 nie je možné odkontrolovať na údaje z výkazníctva ani na údaje v iných tabuľkách, nakoľko ide o údaje účtované na rôznych účtoch (účty 691, 649).  
Príjmy zo zahraničia majúce charakter dotácie majú obsahovať aj údaje z výskumných, resp. vzdelávacích projektov, ktoré sú podkladom k rozpisu metodiky bežnej dotácie pre VVŠ na kalendárny rok. V R4a... je potrebné uviesť príjmy zo zahraničia (zo zahraničných účtov) a k nim príslušné hodnoty. 
Neuvádzajú sa tu dotácie, ktoré VVŠ obdržala zo štrukturálnych fondov prostredníctvom iných kapitol štátneho rozpočtu, napr. MPSVaR SR (tieto údaje patria do T17) a dotácie </t>
    </r>
    <r>
      <rPr>
        <b/>
        <sz val="12"/>
        <rFont val="Times New Roman"/>
        <family val="1"/>
        <charset val="238"/>
      </rPr>
      <t>z APVV pre VVŠ ako hlavného riešiteľa (údaje patria do T18). Do tejto tabuľky sa uvádzajú  dotácie z APVV pre VVŠ ako spoluriešiteľa, resp.dotácie, ak hlavným riešiteľom je iná právnická osoba ako VVŠ. Nepatria sem prostriedky na zahraničné mobility na 05T 08 a 021 02 03.</t>
    </r>
  </si>
  <si>
    <r>
      <t>Údaje v riadkoch R1:R6, R7, R9, R13, R14, R16, R17 sú kontrolované s údajmi v štatistickom výkaze Škol (MŠ SR) 2-04 za rok 2022</t>
    </r>
    <r>
      <rPr>
        <sz val="12"/>
        <color indexed="10"/>
        <rFont val="Times New Roman"/>
        <family val="1"/>
        <charset val="238"/>
      </rPr>
      <t>.</t>
    </r>
    <r>
      <rPr>
        <sz val="12"/>
        <rFont val="Times New Roman"/>
        <family val="1"/>
        <charset val="238"/>
      </rPr>
      <t xml:space="preserve"> 
Údaje v riadkoch 15a ... (špecifiká) sú kontrolované na rozpis dotácie v roku 2022.</t>
    </r>
    <r>
      <rPr>
        <b/>
        <sz val="12"/>
        <color indexed="12"/>
        <rFont val="Times New Roman"/>
        <family val="1"/>
        <charset val="238"/>
      </rPr>
      <t xml:space="preserve"> </t>
    </r>
    <r>
      <rPr>
        <u/>
        <sz val="12"/>
        <rFont val="Times New Roman"/>
        <family val="1"/>
        <charset val="238"/>
      </rPr>
      <t>Rozdiel medzi údajom v T6_R18_SH a údajmi v T5_R56_SC+SD (Mzdy) je potrebné vyčísliť a s komentárom uviesť v poznámke pod tabuľkou T6.</t>
    </r>
  </si>
  <si>
    <t>- z ubytovania a stravovania iných fyzických osôb (účty 602 008 a 602 010)</t>
  </si>
  <si>
    <t>Pokuty a penále (účty 641+642)</t>
  </si>
  <si>
    <t>Platby za odpísané pohľadávky (účet 643)</t>
  </si>
  <si>
    <t>- z dotačného účtu (účet 644 001)</t>
  </si>
  <si>
    <t>- z ostatných účtov (účet 644 002)</t>
  </si>
  <si>
    <t>Kurzové zisky (účet 645)</t>
  </si>
  <si>
    <t>- školné za prekročenie štandardnej dĺžky štúdia (účet 648 001)</t>
  </si>
  <si>
    <t>- za cudzojazyčné štúdium dennou formou (účet 648 010)</t>
  </si>
  <si>
    <t>- školné od externých študentov (§ 92 ods. 4 zákona) (účty 648 020, 648 011)</t>
  </si>
  <si>
    <t>- poplatky za súbežné štúdium (§ 92, ods. 5) (účet 648 026)</t>
  </si>
  <si>
    <t>- školné od cudzincov (§ 92 ods. 9 zákona) (účty 648 002, 648 023)</t>
  </si>
  <si>
    <t xml:space="preserve">Výnosy z poplatkov spojených so štúdiom (účet 648) [SUM(R27:R32)] </t>
  </si>
  <si>
    <t>- poplatky za rigorózne konanie (§ 92, ods. 11) (účet 648 004)</t>
  </si>
  <si>
    <t>- poplatky za rigorózne konanie - vydanie diplomu (účet 648 005)</t>
  </si>
  <si>
    <t>- poplatky za vydanie dokladov o štúdiu (účet 648 006)</t>
  </si>
  <si>
    <t>- poplatky za vydanie dokladov o absolvovaní štúdia (§92, ods. 15) (účet 648 024)</t>
  </si>
  <si>
    <t>- poplatky za uznávanie rovnocennosti dokladov o štúdiu (§92, ods. 15) (účet 648 025)</t>
  </si>
  <si>
    <t>- poplatky za prijímacie konanie (§ 92, ods. 10) (účet 648 003)</t>
  </si>
  <si>
    <t>- výnosy účtu 648 (účty 648 007-8, 648 009, 648 016, 648 018-19, 648 022, 648 099)</t>
  </si>
  <si>
    <t>- dary (účty 649 009, 646 001, 646 002)</t>
  </si>
  <si>
    <t>- výnosy z dedičstva (účet 649 010)</t>
  </si>
  <si>
    <t>- použitie prostriedkov výnosov budúcich období - projekty (účet 649 015)</t>
  </si>
  <si>
    <t>- príspevok na úhradu výdavkov zahraničných študentov/lektorov (účet 649 016)</t>
  </si>
  <si>
    <t>- vložné na konferencie (účet 649 018)</t>
  </si>
  <si>
    <t>Výnosy z krátkodobého finančného majetku (účet 655)</t>
  </si>
  <si>
    <t>- fondu na podporu štúdia študentov so špecifickými potrebami (účet 656 300)</t>
  </si>
  <si>
    <t>- ostatných fondov (účty 656 510, 656 520)</t>
  </si>
  <si>
    <t>Výnosy z nájmu majetku (účet 658)</t>
  </si>
  <si>
    <t>Prijaté príspevky od fyzických osôb (účet 663)</t>
  </si>
  <si>
    <t>- za súbežné štúdium v dennej forme (§ 92 ods. 5) (účet 648 026)</t>
  </si>
  <si>
    <t>- za prekročenie štandardnej dĺžky štúdia v dennej forme (§ 92 ods. 6) (účet 648 001)</t>
  </si>
  <si>
    <t>- za cudzojazyčné štúdium dennou formou (§ 92 ods. 8 a 9) (účty 648 002, 648 010, 648 023)</t>
  </si>
  <si>
    <t>- za externú formu štúdia (§ 92 ods. 4) (účty 648 020, 648 011)</t>
  </si>
  <si>
    <t xml:space="preserve">- za vydanie diplomu za rigorózne konanie (§ 92 ods. 14 zákona) (účet 648 005) </t>
  </si>
  <si>
    <r>
      <t xml:space="preserve">- za uznávanie rovnocennosti dokladov o štúdiu (§ 92 ods. 15 zákona) (účet 648 025) </t>
    </r>
    <r>
      <rPr>
        <vertAlign val="superscript"/>
        <sz val="12"/>
        <rFont val="Times New Roman"/>
        <family val="1"/>
        <charset val="238"/>
      </rPr>
      <t/>
    </r>
  </si>
  <si>
    <r>
      <t>Výnosy zo školného</t>
    </r>
    <r>
      <rPr>
        <sz val="12"/>
        <color indexed="8"/>
        <rFont val="Times New Roman"/>
        <family val="1"/>
      </rPr>
      <t xml:space="preserve"> [SUM (R2:R5)]</t>
    </r>
  </si>
  <si>
    <t>- knihy, časopisy a noviny (účty 501 001, 501 051)</t>
  </si>
  <si>
    <t>- chemikálie a ostatný materiál pre zabezpečenie experimentálnej výučby (účty 501 002, 501 052)</t>
  </si>
  <si>
    <t>- kancelárske potreby a materiál (účty 501 003, 501 053)</t>
  </si>
  <si>
    <t>- papier (účty 501 004, 501 054)</t>
  </si>
  <si>
    <t>- pohonné hmoty a ostatný materiál na dopravu (účty 501 007, 501 057)</t>
  </si>
  <si>
    <t>- čistiace, hygienické a dezinfekčné potreby (účty 501 008, 501 020)</t>
  </si>
  <si>
    <t>- stavebný, vodoinštalačný a elektroinštalačný materiál (účet 501 009)</t>
  </si>
  <si>
    <t>- DHM - prístroje a zariadenia laboratórií, výpočtová technika (účet 501 011)</t>
  </si>
  <si>
    <t>- ostatný materiál (účty 501 099, 501 030, 501 513, 501 516, 501 519, 501 599)</t>
  </si>
  <si>
    <t>- iné analyticky sledované náklady (účty 501 005-006, 501 013-018, 501 019, 501 077)</t>
  </si>
  <si>
    <t>- elektrická energia (účty 502 001, 502 051)</t>
  </si>
  <si>
    <t>- tepelná energia (účty 502 002, 502 052)</t>
  </si>
  <si>
    <t>- vodné a stočné (účty 502 003, 502 053)</t>
  </si>
  <si>
    <t>- plyn (účty 502 004, 502 054)</t>
  </si>
  <si>
    <t>- palivá (účty 502 005, 502 055)</t>
  </si>
  <si>
    <t>- ostatné energie (účet 502 099)</t>
  </si>
  <si>
    <t>- opravy a udržiavanie stavieb (účet 511 001)</t>
  </si>
  <si>
    <t>- opravy a udržiavanie strojov, prístrojov, zariadení a inventára (účty 511 002, 511 052)</t>
  </si>
  <si>
    <t>- opravy a udržiavanie dopravných prostriedkov (účet 511 003)</t>
  </si>
  <si>
    <t>- opravy a udržiavanie prostriedkov IT (účet 511 004)</t>
  </si>
  <si>
    <t>- iné analyticky sledované náklady (účty 511 006-008, 511 056)</t>
  </si>
  <si>
    <t>- údržba a opravy meracej techniky, telových.zariadení ... (účet 511 005)</t>
  </si>
  <si>
    <t>- domáce cestovné (účty 512 001, 512 051)</t>
  </si>
  <si>
    <t>- zahraničné cestovné (účty 512 002, 512 003, 512 004, 512 005, 512 052)</t>
  </si>
  <si>
    <t>- prenájom priestorov (účet 518 001)</t>
  </si>
  <si>
    <t>- vložné na konferencie (účty 518 004, 518 054)</t>
  </si>
  <si>
    <t>- ďalšie vzdelávanie zamestnancov (účet 518 005)</t>
  </si>
  <si>
    <t>- telefón, fax (účty 518 006, 518 056)</t>
  </si>
  <si>
    <t>- počítačové siete a prenosy údajov (účet 518 007)</t>
  </si>
  <si>
    <t>- poštovné (účty 518 008, 518 058)</t>
  </si>
  <si>
    <t>- odvoz odpadu (účty 518 009, 518 059)</t>
  </si>
  <si>
    <t>- dopravné služby (účty 518 012, 518 512)</t>
  </si>
  <si>
    <t>- drobný nehmotný majetok (účet 518 014)</t>
  </si>
  <si>
    <t>- ostatné služby (účet 518 035)</t>
  </si>
  <si>
    <r>
      <t>Mzdové náklady (účet 521)</t>
    </r>
    <r>
      <rPr>
        <sz val="12"/>
        <color theme="1"/>
        <rFont val="Times New Roman"/>
        <family val="1"/>
      </rPr>
      <t xml:space="preserve"> [SUM(R56:R57)]</t>
    </r>
  </si>
  <si>
    <t xml:space="preserve">      - dohody o vykonaní práce, dohody o pracovnej činnosti (účet 521 010)</t>
  </si>
  <si>
    <t>- tvorba sociálneho fondu (účet 527 001)</t>
  </si>
  <si>
    <t>- príspevok zamestnancom na stravovanie (účty 527 002, 527 052)</t>
  </si>
  <si>
    <t>- zákonné odstupné, odchodné (účet 527 003)</t>
  </si>
  <si>
    <t>- náhrada príjmu pri PN (účet 527 004)</t>
  </si>
  <si>
    <t xml:space="preserve">- ochranné pracovné pomôcky podľa Zákonníka práce (účet 527 005) </t>
  </si>
  <si>
    <t xml:space="preserve"> - štipendiá doktorandov (účty 549 001, 549 016, 549 017)</t>
  </si>
  <si>
    <t xml:space="preserve"> - poistné náklady (havarijné, majetok, na študentov) (účty 549 004, 549 014, 549 015, 549 054)</t>
  </si>
  <si>
    <t xml:space="preserve"> - podpora štud. so špecifickými potrebami podľa §100 (účet 549 018) </t>
  </si>
  <si>
    <t xml:space="preserve"> - iné analyticky sledované náklady (účty 549 005-006, 549 012)</t>
  </si>
  <si>
    <t>- náklady na tvorbu fondu na podporu štúdia študentov so špecifickými potrebami (účet 556 300)</t>
  </si>
  <si>
    <t xml:space="preserve">- náklady na tvorbu ostatných fondov (účty 556 510, 556 520) </t>
  </si>
  <si>
    <t>- vysokoškolskí učitelia s funkčným zaradením "profesor"   *)</t>
  </si>
  <si>
    <t>Pod pojmom "interný doktorand" sa rozumie doktorand, ktorému vysoká škola vypláca štipendium v zmysle § 54 zák. č.131/2002 Z.z. o vysokých školách a o zmene a doplnení niektorých zákonov.</t>
  </si>
  <si>
    <r>
      <t>1) V stĺpcoch B a D sa uvádza prepočítaný počet študentov určený ako počet osobomesiacov, počas ktorých bolo poskytované sociálne štipendium</t>
    </r>
    <r>
      <rPr>
        <b/>
        <sz val="11"/>
        <rFont val="Times New Roman"/>
        <family val="1"/>
        <charset val="238"/>
      </rPr>
      <t>.</t>
    </r>
  </si>
  <si>
    <r>
      <t>1) V stĺpcoch B a D sa uvádza prepočítaný počet študentiek určený ako počet osobomesiacov, počas ktorých bolo poskytované tehotenské štipendium</t>
    </r>
    <r>
      <rPr>
        <b/>
        <sz val="11"/>
        <rFont val="Times New Roman"/>
        <family val="1"/>
        <charset val="238"/>
      </rPr>
      <t>.</t>
    </r>
    <r>
      <rPr>
        <sz val="11"/>
        <rFont val="Times New Roman"/>
        <family val="1"/>
        <charset val="238"/>
      </rPr>
      <t xml:space="preserve"> </t>
    </r>
  </si>
  <si>
    <t>1) Výnosy a náklady z podnikateľskej činnosti sa neuvádzajú.</t>
  </si>
  <si>
    <t>2) Uvádzajte počet denných študentov I. a II. stupňa štúdia počas výučbového obdobia, najviac však 10 mesiacov a denných študentov III. stupňa štúdia (doktorandov) vrátane hlavných prázdnin maximálne 12 mesiacov.</t>
  </si>
  <si>
    <r>
      <t xml:space="preserve">Náklady študentských domovov spolu </t>
    </r>
    <r>
      <rPr>
        <sz val="12"/>
        <rFont val="Times New Roman"/>
        <family val="1"/>
      </rPr>
      <t>[R10+R11]</t>
    </r>
  </si>
  <si>
    <r>
      <t xml:space="preserve">- tvorba fondu z hospodárskeho výsledku (účet 413 111) </t>
    </r>
    <r>
      <rPr>
        <vertAlign val="superscript"/>
        <sz val="12"/>
        <rFont val="Times New Roman"/>
        <family val="1"/>
        <charset val="238"/>
      </rPr>
      <t xml:space="preserve">1) </t>
    </r>
  </si>
  <si>
    <t>1) Vrátane tvorby z nerozdeleného zisku z minulých rokov.</t>
  </si>
  <si>
    <t>2) Ostatná tvorba fondu reprodukcie v zmysle § 16a ods. 8 zákona č. 131/2002 Z. z.o vysokých školách v znení neskorších predpisov (kreditné úroky a kurzové zisky).</t>
  </si>
  <si>
    <t>2) Len ak umožňuje zákon.</t>
  </si>
  <si>
    <t>3) Uvádza sa v prípade, ak si vysoká škola vytvorila osobitný bankový účet na krytie fondu - napríklad  fondu reprodukcie.</t>
  </si>
  <si>
    <r>
      <t>1) V stĺpcoch B a D sa uvádza prepočítaný počet študentov určený ako počet osobomesiacov, počas ktorých bolo poskytované štipendium</t>
    </r>
    <r>
      <rPr>
        <b/>
        <sz val="10"/>
        <rFont val="Times New Roman"/>
        <family val="1"/>
        <charset val="238"/>
      </rPr>
      <t>.</t>
    </r>
    <r>
      <rPr>
        <sz val="10"/>
        <rFont val="Times New Roman"/>
        <family val="1"/>
        <charset val="238"/>
      </rPr>
      <t xml:space="preserve"> </t>
    </r>
  </si>
  <si>
    <r>
      <t>2) V stĺpcoch B a D sa uvádza celkový (fyzický) počet študentov, ktorým bolo v príslušnom roku poskytované štipendium</t>
    </r>
    <r>
      <rPr>
        <b/>
        <sz val="10"/>
        <rFont val="Times New Roman"/>
        <family val="1"/>
        <charset val="238"/>
      </rPr>
      <t>.</t>
    </r>
  </si>
  <si>
    <r>
      <t xml:space="preserve">Počet študentov poberajúcich  štipendiá z vlastných zdrojov </t>
    </r>
    <r>
      <rPr>
        <b/>
        <vertAlign val="superscript"/>
        <sz val="12"/>
        <color theme="1"/>
        <rFont val="Times New Roman"/>
        <family val="1"/>
        <charset val="238"/>
      </rPr>
      <t xml:space="preserve">2) </t>
    </r>
  </si>
  <si>
    <t>1) V riadku 5 sa uvedie celkový fyzický počet študentov (pričom 1 študent sa počíta za 1 fyzickú osobu), ktorým bolo vyplatené motivačné štipendium v kalendárnom roku.</t>
  </si>
  <si>
    <t>2) Uvádzajú sa len motivačné štipendiá vyplatené podľa § 96a, ods.1, písm. a) (kód CRŠ 19).</t>
  </si>
  <si>
    <t>3) Uvádzajú sa len motivačné štipendiá vyplatené podľa § 96a, ods.1, písm. b) (kódy v CRŠ: 4, 5, 6, 7, 8).</t>
  </si>
  <si>
    <t xml:space="preserve">1) V stĺpcoch B a D sa uvádza prepočítaný počet študentov určený ako počet osobomesiacov, počas ktorých bolo poskytované štipendium z POO. </t>
  </si>
  <si>
    <t>1) V stĺpci B sa uvádza prepočítaný počet študentov určený ako počet osobomesiacov, počas ktorých bolo poskytované štipendium z rozvojového projektu UA.</t>
  </si>
  <si>
    <t>Zmena stavu zásob ned. výroby</t>
  </si>
  <si>
    <t>Zákonné soc.poistenie a zdrav.poistenie</t>
  </si>
  <si>
    <t>Aktivácia dlhodobého nehmotného majetku</t>
  </si>
  <si>
    <t>Aktivácia dlhodobého hmotného majetku</t>
  </si>
  <si>
    <t>Výnosy z dlhodobého finančného majetku</t>
  </si>
  <si>
    <t>Výnosy z krátkodobého finančného majetku</t>
  </si>
  <si>
    <t>Poskytnuté príspevky fyzickým osobám</t>
  </si>
  <si>
    <t>Poskytnuté príspevky iným účtovným jednotkám</t>
  </si>
  <si>
    <t>Poskytnuté príspevky organizačným zložkám</t>
  </si>
  <si>
    <t>Tvorba a zúčtovanie opravných položiek</t>
  </si>
  <si>
    <t>Náklady na krátkodobý finančný majetok</t>
  </si>
  <si>
    <t xml:space="preserve">Tabuľka č .23:  Náklady verejnej vysokej školy v roku 2022 v oblasti sociálnej podpory študentov </t>
  </si>
  <si>
    <t xml:space="preserve">2) Výnosy z Fondu reprodukcie možno účtovať len v súvislosti s krytím nákladov na vedenie príslušného bankového účtu a nákladov vyplývajúcich z kurzových strát v zmysle 16a ods. 8 zákona. </t>
  </si>
  <si>
    <r>
      <t xml:space="preserve">Pre účely výpočtu počtu zamestnancov bola použitá metóda </t>
    </r>
    <r>
      <rPr>
        <sz val="11"/>
        <color indexed="8"/>
        <rFont val="Times New Roman"/>
        <family val="1"/>
        <charset val="238"/>
      </rPr>
      <t xml:space="preserve">- </t>
    </r>
    <r>
      <rPr>
        <b/>
        <sz val="11"/>
        <color indexed="8"/>
        <rFont val="Times New Roman"/>
        <family val="1"/>
        <charset val="238"/>
      </rPr>
      <t>Priemerný evidenčný počet zamestnancov - prepočítaný počet</t>
    </r>
    <r>
      <rPr>
        <sz val="11"/>
        <color indexed="8"/>
        <rFont val="Times New Roman"/>
        <family val="1"/>
        <charset val="238"/>
      </rPr>
      <t xml:space="preserve"> - je aritmetickým priemerom denných evidenčných počtov zamestnancov 
za sledované obdobie prepočítaných na plnú zamestnanosť podľa dĺžky pracovných úväzkov zamestnancov, resp. podľa skutočne odpracovaných hodín. U zamestnancov, ktorí vykonávajú v organizácii činnosť v ďalšom pracovnom pomere, sa výpočet priemerného evidenčného počtu zamestnancov prepočítaného na plne zamestnaných skladá z dvoch častí: </t>
    </r>
  </si>
  <si>
    <r>
      <t xml:space="preserve">Priemerné štipendium na 1 študenta na mesiac </t>
    </r>
    <r>
      <rPr>
        <sz val="12"/>
        <rFont val="Times New Roman"/>
        <family val="1"/>
        <charset val="238"/>
      </rPr>
      <t xml:space="preserve">[R1_SA/R2_SB resp. R1_SC/R2_SD] </t>
    </r>
  </si>
  <si>
    <r>
      <t>Vo všetkých predpísaných tabuľkách výročnej správy sa dodržiavajú nasledujúce konvencie:</t>
    </r>
    <r>
      <rPr>
        <sz val="12"/>
        <rFont val="Times New Roman"/>
        <family val="1"/>
        <charset val="238"/>
      </rPr>
      <t xml:space="preserve">
</t>
    </r>
    <r>
      <rPr>
        <b/>
        <i/>
        <sz val="12"/>
        <rFont val="Times New Roman"/>
        <family val="1"/>
        <charset val="238"/>
      </rPr>
      <t>a)</t>
    </r>
    <r>
      <rPr>
        <sz val="12"/>
        <rFont val="Times New Roman"/>
        <family val="1"/>
        <charset val="238"/>
      </rPr>
      <t xml:space="preserve"> Všetky riadky tabuliek, ktoré obsahujú údaje, sú číslované. Ak sa údaj v riadku vypočíta z údajov v iných riadkoch, je v riadku s vypočítaným údajom uvedený príslušný vzorec.
</t>
    </r>
    <r>
      <rPr>
        <b/>
        <i/>
        <sz val="12"/>
        <rFont val="Times New Roman"/>
        <family val="1"/>
        <charset val="238"/>
      </rPr>
      <t>b)</t>
    </r>
    <r>
      <rPr>
        <sz val="12"/>
        <rFont val="Times New Roman"/>
        <family val="1"/>
        <charset val="238"/>
      </rPr>
      <t> Riadky tabuľky s hlavnými údajmi za sledovanú oblasť sú vyznačené tučným písmom. Ak v riadkoch nasledujúcich za takýmto riadkom je uvedený podrobnejší</t>
    </r>
    <r>
      <rPr>
        <b/>
        <sz val="12"/>
        <rFont val="Times New Roman"/>
        <family val="1"/>
        <charset val="238"/>
      </rPr>
      <t xml:space="preserve"> </t>
    </r>
    <r>
      <rPr>
        <sz val="12"/>
        <rFont val="Times New Roman"/>
        <family val="1"/>
        <charset val="238"/>
      </rPr>
      <t xml:space="preserve">rozpis údaja, ktorý riadok obsahuje, je v riadku s hlavným údajom informácia, z ktorých riadkov sa daný hlavný údaj vypočíta. Riadky s rozpisom hlavného údaja začínajú znakom „-“ a sú vytlačené normálnym písmom (pozri napríklad riadky R2 až R5 v tabuľke č. 3). 
</t>
    </r>
    <r>
      <rPr>
        <b/>
        <i/>
        <sz val="12"/>
        <rFont val="Times New Roman"/>
        <family val="1"/>
        <charset val="238"/>
      </rPr>
      <t>c)</t>
    </r>
    <r>
      <rPr>
        <sz val="12"/>
        <rFont val="Times New Roman"/>
        <family val="1"/>
        <charset val="238"/>
      </rPr>
      <t xml:space="preserve"> Ak je potrebné za riadkom s údajom uviesť, že tento údaj obsahuje v sebe nejaký čiastkový údaj (napríklad koľko z uvedeného objemu išlo na výskum a vývoj), uvedie sa v riadku za údajom „z toho“ a na ďalší riadok sa uvedie uvedený čiastkový údaj. Riadok s čiastkovým údajom začína znakom „-“ (pozri napríklad riadok R51 z tabuľky č. 3 alebo riadok R60 z tabuľky č. 5).
</t>
    </r>
    <r>
      <rPr>
        <b/>
        <i/>
        <sz val="12"/>
        <rFont val="Times New Roman"/>
        <family val="1"/>
        <charset val="238"/>
      </rPr>
      <t>d)</t>
    </r>
    <r>
      <rPr>
        <sz val="12"/>
        <rFont val="Times New Roman"/>
        <family val="1"/>
        <charset val="238"/>
      </rPr>
      <t xml:space="preserve"> Výraz „SUM(R1:R5)“ znamená „súčet riadkov R1 až R5“.
</t>
    </r>
    <r>
      <rPr>
        <b/>
        <i/>
        <sz val="12"/>
        <rFont val="Times New Roman"/>
        <family val="1"/>
        <charset val="238"/>
      </rPr>
      <t xml:space="preserve">e) </t>
    </r>
    <r>
      <rPr>
        <sz val="12"/>
        <rFont val="Times New Roman"/>
        <family val="1"/>
        <charset val="238"/>
      </rPr>
      <t xml:space="preserve"> Ak tabuľka obsahuje časť, o ktorej nie je dopredu známe, koľko bude mať riadkov, vkladané riadky sa označia číslom predchádzajúceho riadku a postupne písmenami a, b, c, ... (pozri napríklad riadky R15 a R15a v tabuľke č. 6). Pri vkladaní nového riadku je potrebné postupovať nasledovne: nastaviť kurzor na voľný riadok za riadok končiaci sa písmenom, napr. 2a, cez hlavné menu vložiť riadok, resp. viac riadkov. Údaje doplnené do takto vloženého riadku  sa automaticky prenesú do sumárneho riadku (riadok 2). Vložené riadky označte nasledujúcimi písmenami abecedy napr. 2b, 2c.  
</t>
    </r>
    <r>
      <rPr>
        <b/>
        <i/>
        <sz val="12"/>
        <rFont val="Times New Roman"/>
        <family val="1"/>
        <charset val="238"/>
      </rPr>
      <t>f)</t>
    </r>
    <r>
      <rPr>
        <sz val="12"/>
        <rFont val="Times New Roman"/>
        <family val="1"/>
        <charset val="238"/>
      </rPr>
      <t>  V poliach tabuliek, ktoré sa nevypĺňajú, je uvedený znak „X“.</t>
    </r>
  </si>
  <si>
    <t>Ak položke požadovanej v tabuľke zodpovedá podľa predpísanej analytickej evidencie na príslušnom syntetickom účte nejaký špecifický kód (napríklad kód ekonomickej klasifikácie), uvedie sa tento kód za názvom položky.</t>
  </si>
  <si>
    <r>
      <t>Uvedie sa zostatok kapitálovej dotácie na obstaranie a technické zhodnotenie dlhodobého majetku (nevyčerpané finančné  prostriedky k 31. 12. 2021</t>
    </r>
    <r>
      <rPr>
        <sz val="12"/>
        <color indexed="10"/>
        <rFont val="Times New Roman"/>
        <family val="1"/>
        <charset val="238"/>
      </rPr>
      <t xml:space="preserve"> </t>
    </r>
    <r>
      <rPr>
        <sz val="12"/>
        <color indexed="8"/>
        <rFont val="Times New Roman"/>
        <family val="1"/>
        <charset val="238"/>
      </rPr>
      <t>(stĺpec SA v R11), resp. k 31. 12. 2022 (stĺpec SB v R11) na zdrojoch 131x</t>
    </r>
    <r>
      <rPr>
        <sz val="12"/>
        <color rgb="FFC00000"/>
        <rFont val="Times New Roman"/>
        <family val="1"/>
        <charset val="238"/>
      </rPr>
      <t xml:space="preserve"> </t>
    </r>
    <r>
      <rPr>
        <sz val="12"/>
        <rFont val="Times New Roman"/>
        <family val="1"/>
        <charset val="238"/>
      </rPr>
      <t>(131K, 131L)</t>
    </r>
    <r>
      <rPr>
        <sz val="12"/>
        <color indexed="8"/>
        <rFont val="Times New Roman"/>
        <family val="1"/>
        <charset val="238"/>
      </rPr>
      <t>, 13S1, 13S2, 13T1,13T2.....(zostatky zo ŠR aj zo ŠF).</t>
    </r>
  </si>
  <si>
    <t>V tomto riadku uvádzajte všetky ďalšie výdavky nezaradené v predchádzajúcich riadkoch.</t>
  </si>
  <si>
    <r>
      <t xml:space="preserve">Náklady sú kontrolované na údaje z výkazníctva - výkaz ziskov a strát, časť </t>
    </r>
    <r>
      <rPr>
        <b/>
        <sz val="12"/>
        <rFont val="Times New Roman"/>
        <family val="1"/>
        <charset val="238"/>
      </rPr>
      <t>náklady</t>
    </r>
    <r>
      <rPr>
        <sz val="12"/>
        <rFont val="Times New Roman"/>
        <family val="1"/>
        <charset val="238"/>
      </rPr>
      <t xml:space="preserve">.  
Obdobne ako pri T3 sa údaje z roku 2021 a údaje z roku 2022 uvádzajú v eurách s presnosťou na dve desatinné miestá </t>
    </r>
    <r>
      <rPr>
        <i/>
        <sz val="12"/>
        <rFont val="Times New Roman"/>
        <family val="1"/>
        <charset val="238"/>
      </rPr>
      <t>(pričom zobrazenie tabuliek je nastavené na Eur).</t>
    </r>
    <r>
      <rPr>
        <sz val="12"/>
        <rFont val="Times New Roman"/>
        <family val="1"/>
        <charset val="238"/>
      </rPr>
      <t xml:space="preserve">
Za oblasť </t>
    </r>
    <r>
      <rPr>
        <b/>
        <sz val="12"/>
        <rFont val="Times New Roman"/>
        <family val="1"/>
        <charset val="238"/>
      </rPr>
      <t>miezd</t>
    </r>
    <r>
      <rPr>
        <sz val="12"/>
        <rFont val="Times New Roman"/>
        <family val="1"/>
        <charset val="238"/>
      </rPr>
      <t xml:space="preserve"> sú údaje za rok 2021 - účet 521 (R55) v T5 kontrolované na výkazníctvo, časť náklady a údaje v T5_R56_(SC + SD)  na T6_R18_SH. 
</t>
    </r>
    <r>
      <rPr>
        <u/>
        <sz val="12"/>
        <rFont val="Times New Roman"/>
        <family val="1"/>
        <charset val="238"/>
      </rPr>
      <t>Rozdiel medzi údajom v T6_R18_SH a údajmi v T5_R56_SC+SD (Mzdy) môže o.i. tvoriť výška nákladov za nevyčerpané dovolenky.</t>
    </r>
    <r>
      <rPr>
        <sz val="12"/>
        <rFont val="Times New Roman"/>
        <family val="1"/>
        <charset val="238"/>
      </rPr>
      <t xml:space="preserve">
Štipendiá doktorandov z T5_R77_SC+SD sa kontrolujú na údaje z T7_R1_SC. 
Štipendiá z vlastných zdrojov z T5_R81_SC sa kontrolujú na údaje v T19_R1_SC. </t>
    </r>
  </si>
  <si>
    <r>
      <t xml:space="preserve">Údaje v R7_SA (SB) sú kontrolované na dotačné zmluvy a na účelovú dotáciu na rok 2021, 2022, </t>
    </r>
    <r>
      <rPr>
        <sz val="12"/>
        <rFont val="Times New Roman"/>
        <family val="1"/>
        <charset val="238"/>
      </rPr>
      <t>pričom rok 2022 je rozdelený na obdobie do 1.7.2022 (1,40 eur) a od 1.7.2022 (1,50 eur).</t>
    </r>
  </si>
  <si>
    <r>
      <rPr>
        <sz val="12"/>
        <rFont val="Times New Roman"/>
        <family val="1"/>
        <charset val="238"/>
      </rPr>
      <t xml:space="preserve">
Globálna hodnota na bankových účtoch z R20 sa kontroluje na Súvahu, časť Aktíva, r. 053.</t>
    </r>
    <r>
      <rPr>
        <sz val="12"/>
        <color rgb="FFFF0000"/>
        <rFont val="Times New Roman"/>
        <family val="1"/>
        <charset val="238"/>
      </rPr>
      <t xml:space="preserve">
</t>
    </r>
  </si>
  <si>
    <r>
      <t xml:space="preserve">Dotácie z kapitol štátneho rozpočtu okrem kapitoly MŠVVaŠ SR </t>
    </r>
    <r>
      <rPr>
        <sz val="12"/>
        <rFont val="Times New Roman"/>
        <family val="1"/>
      </rPr>
      <t xml:space="preserve"> (na zdroji 111 a 11UA) [SUM(R1a:R1...)]</t>
    </r>
  </si>
  <si>
    <t>Finančný mechanizmus EHP a Nórsky finančný mechanizmus patria do R3 (ide o prostriedky poskytnuté Úradom vlády SR, na inom zdroji 111)</t>
  </si>
  <si>
    <t>Aktivácia (účtovná skupina 621-624)</t>
  </si>
  <si>
    <t>zdroj 1AC2; 3AC2; 1AC3; 3AC3</t>
  </si>
  <si>
    <t>uvádzajú sa len štipendiá vyplatené z vlastných zdrojov, v CRŠ kód 9 a kód 23</t>
  </si>
  <si>
    <t>Príjem z dotácie poskytnutej na sociálne štipendiá v rámci dotačnej zmluvy z kapitoly MŠVVaŠ k 31.12.</t>
  </si>
  <si>
    <t xml:space="preserve">Ostatné*) </t>
  </si>
  <si>
    <t>Ostatné*)</t>
  </si>
  <si>
    <t>86b</t>
  </si>
  <si>
    <t xml:space="preserve"> - štipendiá z vlastných zdrojov (účty 549 007-010, 549 019, 549 020, 549 022-023) </t>
  </si>
  <si>
    <t xml:space="preserve"> - ostatné iné náklady (účty 549 011, 549 013, 549 021, 549 098-099)</t>
  </si>
  <si>
    <t xml:space="preserve"> - odpisy DN a HM nadobudnutého z kapitálových dotácií zo ŠR 
(účty 551 001, 551 003, 551 100, 551 121, 551 123)</t>
  </si>
  <si>
    <t xml:space="preserve"> - odpisy DN a HM nadobudnutého z kapitálových dotácií z EÚ (zo štrukturálnych fondov) (účty 551 004, 551 300, 551 321, 551 323)</t>
  </si>
  <si>
    <t xml:space="preserve">  - odpisy ostatného DN a HM (účty 551 130, 551 131, 551 133, 551 400, 551 421, 551 423, 551 500, 551 521) </t>
  </si>
  <si>
    <r>
      <t xml:space="preserve">Do tabuľky sa uvádzajú aj </t>
    </r>
    <r>
      <rPr>
        <b/>
        <sz val="10"/>
        <rFont val="Times New Roman"/>
        <family val="1"/>
      </rPr>
      <t>motivačné štipendiá doktorandov</t>
    </r>
    <r>
      <rPr>
        <sz val="10"/>
        <rFont val="Times New Roman"/>
        <family val="1"/>
      </rPr>
      <t>, nie však "normálne" štipendiá doktorandov podľa platovej tabuľky !!!</t>
    </r>
  </si>
  <si>
    <t>*) napr. 384 vytvorená z bežnej dotácie na kapitálovú, dary, časové rozlíšenie</t>
  </si>
  <si>
    <t xml:space="preserve">Výdavky na tehotenské štipendiá (§ 96 zákona) za kalendárny rok </t>
  </si>
  <si>
    <r>
      <t>Počet študentov poberajúcich tehotenské štipendiá v osobomesiacoch</t>
    </r>
    <r>
      <rPr>
        <b/>
        <sz val="9"/>
        <rFont val="Times New Roman"/>
        <family val="1"/>
        <charset val="238"/>
      </rPr>
      <t xml:space="preserve"> </t>
    </r>
    <r>
      <rPr>
        <b/>
        <vertAlign val="superscript"/>
        <sz val="14"/>
        <rFont val="Times New Roman"/>
        <family val="1"/>
        <charset val="238"/>
      </rPr>
      <t>1)</t>
    </r>
  </si>
  <si>
    <t xml:space="preserve"> - ostatné výnosy (účty 649 001-8, 649 012, 649 019-026, 649 098, 649 099, 649 113)</t>
  </si>
  <si>
    <t xml:space="preserve"> - potraviny (účty 501 010)</t>
  </si>
  <si>
    <t xml:space="preserve">Pri vypĺňaní tabuľky je potrebné dodržiavať "Manuál k vedeniu účtovníctva od 1. januára 2019 pre verejné vysoké školy používajúce finančný informačný systém SOFIA (verzia2)". </t>
  </si>
  <si>
    <t xml:space="preserve"> - ostatné zákonné sociálne náklady (účty 527 006, 527 099, 527 600)</t>
  </si>
  <si>
    <t>*) analytiky - odpisy, z ktorých sa tvorí fond reprodukcie</t>
  </si>
  <si>
    <r>
      <t xml:space="preserve"> - odpisy ostatného DN a HM (účty 551 002, 551 200, 551 221, 551 223, 551 900, 551 921, 551 923)</t>
    </r>
    <r>
      <rPr>
        <sz val="12"/>
        <rFont val="Calibri"/>
        <family val="2"/>
        <charset val="238"/>
      </rPr>
      <t>*)</t>
    </r>
  </si>
  <si>
    <t>Tabuľka 24</t>
  </si>
  <si>
    <t>T24_V1</t>
  </si>
  <si>
    <t>Názov rozvojového projektu</t>
  </si>
  <si>
    <t>zostatok nevyčerpanej dotácie z predchádzajúceho roka, t. j. k 31. 12. 2022.</t>
  </si>
  <si>
    <t>Tabuľka č. 20a: Štipendiá z Plánu obnovy a odolnosti - POO (§ 94a zákona) 
za rok 2022</t>
  </si>
  <si>
    <t>Štipendiá z Plánu obnovy a odolonosti - POO (§ 94a zákona) za rok 2022</t>
  </si>
  <si>
    <t>Štipendiá z POO</t>
  </si>
  <si>
    <t>Tabuľka č. 20a: obsahuje informácie o príjmoch a výdavkoch verejnej vysokej školy na štipendiá v roku 2022 z prostriedkov Plánu obnovy a odolnosti - POO. Osobitne sa sledujú dotácie, poskytnuté z MŠVVaŠ SR a osobitne dotácie z iných zdrojov POO. Rozdelenie sa týka štipendií poskytnutých vysokou školou na talentovaných študentov a na znevýhodnených študentov.</t>
  </si>
  <si>
    <t>Tabuľka č. 20b: Štipendiá z rozvojových projektov (RP) a iných zdrojov určené na zmiernenie negatívnych dôsledkov vojny na Ukrajine za rok 2022</t>
  </si>
  <si>
    <t>uvádzajú sa štipendiá vyplatené zo ŠR - mimo kapitolu MŠVVaŠ SR</t>
  </si>
  <si>
    <r>
      <t>Tabuľka č. 20b: obsahuje informácie o príjmoch a výdavkoch verejnej vysokej školy na štipendiá z rozvojových projektov a z iných zdrojov mimo kapitolu MŠVVaŠ SR poskytnutých študentom za účelom zmiernenia negatívnych dôsledkov vojny na Ukrajine za rok 2022</t>
    </r>
    <r>
      <rPr>
        <b/>
        <sz val="12"/>
        <color rgb="FFFF0000"/>
        <rFont val="Times New Roman"/>
        <family val="1"/>
        <charset val="238"/>
      </rPr>
      <t>.</t>
    </r>
    <r>
      <rPr>
        <sz val="12"/>
        <color rgb="FFFF0000"/>
        <rFont val="Times New Roman"/>
        <family val="1"/>
        <charset val="238"/>
      </rPr>
      <t xml:space="preserve"> </t>
    </r>
  </si>
  <si>
    <t>Štipendiá z rozvojových projektov (RP) a z iných zdrojov určené na zmiernenie negatívnych dôsledkov vojny na Ukrajine za rok 2022</t>
  </si>
  <si>
    <t xml:space="preserve">Príjmy a výdavky VVŠ určené na rozvojové projekty na podprograme 077 13 - Rozvoj vysokého školstva do roku 2021 a za roky 2021 a 2022 </t>
  </si>
  <si>
    <t xml:space="preserve">Tabuľka č. 24: Príjmy a výdavky VVŠ určené na rozvojové projekty na podprograme 077 13 - Rozvoj vysokého školstva do roku 2021 a za roky 2021 a 2022 </t>
  </si>
  <si>
    <t>príjmy a výdavky (v Eur) v rokoch</t>
  </si>
  <si>
    <t>príjmy z 077 13 do roku 2021 spolu</t>
  </si>
  <si>
    <t>výdavky z 077 13 do roku 2021 spolu</t>
  </si>
  <si>
    <t>zostatok nevyčerpanej dotácie z 077 13 do roku 2021 spolu</t>
  </si>
  <si>
    <t>zostatok nevyčerpanej dotácie z 077 13 v roku 2021</t>
  </si>
  <si>
    <t>výdavky z 077 13 v roku 2021</t>
  </si>
  <si>
    <t>príjmy z 077 13 v roku 2021</t>
  </si>
  <si>
    <t>príjmy z 077 13 v roku 2022</t>
  </si>
  <si>
    <t>výdavky z 077 13 v roku 2022</t>
  </si>
  <si>
    <t xml:space="preserve">Údaje v tabuľke v stĺpcoch A,D a G sa kotrolujú na dotačnú zmluvu, údaje v R1 až R6 v stĺpci J sa kontrolojú na rozpočtový informačný systém, modul MUR a údaje v stĺpcoch B, E a H sa kontrolujú na zúčtovanie finančných prostriedkov pre rozvojové projekty za príslušné roky (SVŠ). </t>
  </si>
  <si>
    <t xml:space="preserve">pozn. aktívne projekty, ktoré boli aktívne v roku 2022, príp. čerpali sa finačné zdroje v roku 2022 </t>
  </si>
  <si>
    <r>
      <t>Tabuľka č. 24: obsahuje informácie o príjmoch a výdavkoch verejnej vysokej školy z rozvojových projektov do roku 2021 a za roky 2021 a 2022</t>
    </r>
    <r>
      <rPr>
        <b/>
        <sz val="12"/>
        <color rgb="FFFF0000"/>
        <rFont val="Times New Roman"/>
        <family val="1"/>
        <charset val="238"/>
      </rPr>
      <t>.</t>
    </r>
    <r>
      <rPr>
        <sz val="12"/>
        <color rgb="FFFF0000"/>
        <rFont val="Times New Roman"/>
        <family val="1"/>
        <charset val="238"/>
      </rPr>
      <t xml:space="preserve"> </t>
    </r>
  </si>
  <si>
    <t>Názov verejnej vysokej školy:   Trnavská univerzita so sídlom v Trnave</t>
  </si>
  <si>
    <t>Názov verejnej vysokej školy:  Trnavská univerzita so sídlom v Trnave</t>
  </si>
  <si>
    <t>Názov verejnej vysokej školy:   Trnavská univerzita so sídlom v Trnave
Názov fakulty:   -----</t>
  </si>
  <si>
    <t>Názov verejnej vysokej školy:  Trnavská univerzita so sídlom v Trnave
Názov fakulty:  -----</t>
  </si>
  <si>
    <t>Názov verejnej vysokej školy:  Trnavská univerzita so sídlom v Trnave
Názov fakulty:   -----</t>
  </si>
  <si>
    <t>Názov verejnej vysokej školy:   Trnavská univerzita so sídlom v Trnave
Názov fakulty:  -----</t>
  </si>
  <si>
    <t>Názov verejnej vysokej školy:    Trnavská univerzita so sídlom v Trnave
Názov fakulty:  -----</t>
  </si>
  <si>
    <r>
      <t>- tvorba fondu z odpisov (účet 413 116,</t>
    </r>
    <r>
      <rPr>
        <sz val="12"/>
        <color rgb="FFFF0000"/>
        <rFont val="Times New Roman"/>
        <family val="1"/>
        <charset val="238"/>
      </rPr>
      <t xml:space="preserve"> 413 916</t>
    </r>
    <r>
      <rPr>
        <sz val="12"/>
        <rFont val="Times New Roman"/>
        <family val="1"/>
      </rPr>
      <t>)</t>
    </r>
  </si>
  <si>
    <t>Vo výkaze FIN1-12 na zdrojoch 131H, 131J, 131L, 3P01 a 111 predstavujú kapitálové výdavky 610 095,04 Eur, z toho 561 711,64 Eur predstavuje čerpanie prostredníctvom fondu reprodukcie (stĺpec C a F tabuľky).</t>
  </si>
  <si>
    <t>zostatkový účet VVŠ</t>
  </si>
  <si>
    <t xml:space="preserve">SK97 8180 0000 0070 0013 3024 </t>
  </si>
  <si>
    <t>SK40 8180 0000 0070 0024 1041</t>
  </si>
  <si>
    <t>SK70 8180 0000 0070 0052 8106</t>
  </si>
  <si>
    <t>SK42 8180 0000 0070 0027 0299</t>
  </si>
  <si>
    <t xml:space="preserve">SK35 8180 0000 0070 0024 1228                  SK42 8180 0000 0070 0024 1199                      SK85 8180 0000 0070 0024 1201                    SK13 8180 0000 0070 0024 1236                    SK88 8180 0000 0070 0024 1244                    SK33 8180 0000 0070 0006 5500                 </t>
  </si>
  <si>
    <t>SK14 8180 0000 0070 0006 5551</t>
  </si>
  <si>
    <t>-----</t>
  </si>
  <si>
    <t>SK05 8180 0000 0070 0006 5519</t>
  </si>
  <si>
    <t>SK36 8180 0000 0070 0006 5543</t>
  </si>
  <si>
    <t>SK88 0200 0000 0029 3873 3255                      SK90 0200 0000 0018 0217 0057                  SK83 0200 0000 0018 0247 8158</t>
  </si>
  <si>
    <t xml:space="preserve">SK77 8180 0000 0070 0028 7808                    SK29 8180 0000 0070 0057 8023                  SK27 8180 0000 0070 0067 2925  </t>
  </si>
  <si>
    <t>V tabuľke je doplnený riadok 2a - zostatkový účet VVŠ, ktorý zároveň slúži aj ako distribučný účet pre poskytovanie dotácie z MŠVVaŠ SR.</t>
  </si>
  <si>
    <t>Rozvojový projekt na podporu zapojenia Trnavskej univerzity v Trnave do iniciatívy Európskych univerzít</t>
  </si>
  <si>
    <t>Podpora pri poskytovaní a uskutočňovaní doplňujúceho pegagogického štúdia a rozširujúceho štúdia</t>
  </si>
  <si>
    <t>Rozdiel mzdových nákladov a účtu 521 v tabuľke 5 predstavuje rozdiel zostatku nevyčerpaných dovoleniek rokov 2021 a 2022 zvýšením nákladov v čiastke +21 927,64 Eur.</t>
  </si>
  <si>
    <t>PRINS LEOPOLD INSTITUUT VOOR TROPISCHE GENEESKUNDE, established in Nationalestraat 155, ANTWERPEN 2000, Belgium, VAT number: BE0410057701, EU, H2020, UNRAVELLING DATA FOR RAPID EVIDENCE-BASED RESPONSE TO COVID-19</t>
  </si>
  <si>
    <t>ACADEMISCH ZIEKENHUIS GRONINGEN (UMCG), established in HANZEPLEIN 1, GRONINGEN 9713 GZ,, Netherlands,EU-H2020, H2020-SC1-2018-Single-Stage-RTD, Scaling-up NCD Interventions in South East Asia’ - SUNI-SEA</t>
  </si>
  <si>
    <t>Nadácia SPP-Zmluva o poskytnutí finančného príspevku č. 46092022,  Letná škola práva pre stredoškolákov 2. ročník</t>
  </si>
  <si>
    <t>Výdavky na štipendiá doktorandov za rok 2022 súhlasia s kódom CRŠ 12 a 13 podľa obdobia nároku štipendia za 1-12/2022 nakoľko sú vyplácané pozadu.</t>
  </si>
  <si>
    <t>Rozdiel na ÚHK 691 v roku 2022 v porovnaní s T1_R14 predstavuje časové rozlíšenie výnosov v celkovej výške                     +1 756,54 Eur nasledovne:
a) na stravovaní študentov a doktorandov sú navýšené výnosy o zostatok výnosov z roku 2021 vo výške +44 375,83 Eur a zároveň sú znížené výnosy o zostatok výnosov z roku 2022 vo výške -29 811,93 Eur,
b) na šport, kultúru a UPC sú navýšené výnosy o zostatok z roku 2021 vo výške +26 167,89 Eur a zároveň znížené výnosy o zostatok dotácie z roku 2022 vo výške  -38 973,89 Eur,
c) na odmeny na základe kolektívnej zmluvy pre rok 2022 sú znížené výnosy o zostatok výnosov z roku 2022 vo výške -0,99 Eur,
d) na rekreácie zamestnancov sú znížené výnosy o zostatok výnosov z roku 2022 vo výške -0,37 Eur.</t>
  </si>
  <si>
    <t>Erazmus, SAAIC - národná agentúra, Projekt mobility vysokoškolských študentov a zamestnancov</t>
  </si>
  <si>
    <t>UCM Trnava, rozvojový projekt - Univerzitný klaster</t>
  </si>
  <si>
    <t>Ministerstvo dopravy a výstavby SR, Príspevok na ubytovanie odídenca z Ukrajiny</t>
  </si>
  <si>
    <t>Ministerstvo hospodárstva SR, dotácia na testovanie COVID19</t>
  </si>
  <si>
    <t>Česká provincia Tovaryšstva Ježíšova, zmluva č.2/2022, "Pápež Svätý Lev Veľký: preklad základných textov s komentármi a monografickou štúdiou"</t>
  </si>
  <si>
    <t>Česká provincia Tovaryšstva Ježíšova, zmluva č.1/2022,  "Svedectvo viery IV. Osobnosť a dielo pátra Jozefa Kyselicu"</t>
  </si>
  <si>
    <r>
      <t>V riadku 6 stĺpec B je uvedená poskytnutá dotácia v roku 2022 vo výške 305 181,- Eur: z toho 36 316,- Eur bola použitá na náklady zmluvných zariadení, 130 821,- Eur na ubytovanie študentov vo vlastnom ŠD, účelová dotácia príspevok na rekreáciu ŠD 783,25 Eur a účelová dotácia príspevok na rekreáciu ŠJ 822,75 Eur, účelová dotácia na odmeny podľa KZ ŠD 8 727,40 Eur a účelová dotácia na odmeny podľa KZ ŠJ 4 710,60 Eur, účelová dotácia na zvýšenie energií ŠD 106 000,- Eur a účelová dotácia na zvýšenie energií ŠJ 17 000,- Eur. Skutočné výnosy ŠD z dotácie štátneho rozpočtu v účtovnej triede 6 bez zmluvných zariad</t>
    </r>
    <r>
      <rPr>
        <b/>
        <sz val="10"/>
        <color rgb="FF0000FF"/>
        <rFont val="Arial"/>
        <family val="2"/>
        <charset val="238"/>
      </rPr>
      <t>ení predstavuje sumu 246 330,29 E</t>
    </r>
    <r>
      <rPr>
        <b/>
        <sz val="10"/>
        <color indexed="12"/>
        <rFont val="Arial"/>
        <family val="2"/>
        <charset val="238"/>
      </rPr>
      <t>ur. Hospodársky výsledok ŠD za hlavnú činnosť za rok 2022 je zisk  +82 482,62 Eur.</t>
    </r>
  </si>
  <si>
    <t>1c</t>
  </si>
  <si>
    <t>1d</t>
  </si>
  <si>
    <t>1e</t>
  </si>
  <si>
    <t>1f</t>
  </si>
  <si>
    <t>1g</t>
  </si>
  <si>
    <t>1h</t>
  </si>
  <si>
    <t>1i</t>
  </si>
  <si>
    <t>1j</t>
  </si>
  <si>
    <t>4c</t>
  </si>
  <si>
    <t>4d</t>
  </si>
  <si>
    <t>4e</t>
  </si>
  <si>
    <t>4f</t>
  </si>
  <si>
    <t>4g</t>
  </si>
  <si>
    <t>4h</t>
  </si>
  <si>
    <t>4i</t>
  </si>
  <si>
    <t>4j</t>
  </si>
  <si>
    <t>4k</t>
  </si>
  <si>
    <t>4l</t>
  </si>
  <si>
    <t>4m</t>
  </si>
  <si>
    <t>4n</t>
  </si>
  <si>
    <t>4o</t>
  </si>
  <si>
    <r>
      <t xml:space="preserve"> - iné analyticky sledované náklady (účty 518 003, 518 013, 518 015-018, 518 020-030, 518 031-034, 518 036-038, 518 040-041, 518 052, 518 057, 518 089, 518 099, 518 529-530, </t>
    </r>
    <r>
      <rPr>
        <sz val="12"/>
        <color rgb="FFFF0000"/>
        <rFont val="Times New Roman"/>
        <family val="1"/>
        <charset val="238"/>
      </rPr>
      <t>518 599</t>
    </r>
    <r>
      <rPr>
        <sz val="12"/>
        <color theme="1"/>
        <rFont val="Times New Roman"/>
        <family val="1"/>
      </rPr>
      <t xml:space="preserve">) </t>
    </r>
  </si>
  <si>
    <t>Mesto Trnava "Psychologické večery v Trnave"</t>
  </si>
  <si>
    <t>APVV: SAV doc.Juríková: "Zanedbané súvislovsti. Príležitostné žánre v slovenskej literatúre v 16. - 18. storočí"</t>
  </si>
  <si>
    <t>APVV: UCM TT dr.Sipekiová "Vedomosti Nitrianskej stolice M.Bela (interpretácia a aplikácia)"</t>
  </si>
  <si>
    <t>APVV: SAV dr.Zvarík "Filozofická antropológia v kontexte súčasných kríz symbolických štruktúr"</t>
  </si>
  <si>
    <t>APVV: SAV doc.Hrnčiarik "Elity doby rímskej u stredoeurópskych Svébov"</t>
  </si>
  <si>
    <t>3c</t>
  </si>
  <si>
    <t>Medzinárodný vyšehradsky fond Bratislava, podpora štipendistu</t>
  </si>
  <si>
    <t>TTSK, Zmluva č. 2022/ORG/R/Z/TT/0406, Využitie samoodberového testu v skríningu HPV a vybraných koinfekcií ovplyvňujúcich progresiu karcinómu krčka maternice u žien z marginalizovaných skupín v Trnavskom samosprávnom kraji</t>
  </si>
  <si>
    <t>Vyplatené štipendiá na riadku 17- iné nezaradené boli čerpané hlavne na podporu rozvoja fakulty a univerzity, šírenie dobrého mena univerzity, spolupráca na organizovaní konferencií a podujatí univerzity, zdravotnícka pomoc na podujatiach univerzity, aktívna práca v ubytovacej komisii, výučba SJ ukrajinských utečencov a starostlivosť o ukrajinské deti, dobrovoľnícka činnosť, pomoc pri príprave akreditačného spisu, propagácia študijných programov, príprava web stránky fakulty, štipendiá priznané pre ukrajinských študentov v súvislosti s vojnovým stavom a pod.</t>
  </si>
  <si>
    <t>APVV-17-0489 so SAV: Poetika textu a poetika udalosti v novodobej slovenskej literatúre 18.-21. storočia, riešiteľ: prof. Bíllik</t>
  </si>
  <si>
    <t>APVV-19-0314 s UK BA: Diskurz globálneho vzdelávania a jeho prax v Česku a na Slovensku, riešiteľ: prof. Kaščák</t>
  </si>
  <si>
    <t>APVV-20-0045 so SAV: "Topologické štruktúry a priestory funkcií" riešiteľ: doc. Holý</t>
  </si>
  <si>
    <t>Nadácia Volkswagen Slovakia: GRANT č.158/20_THZS_S: "Od Domina ku Goldbergovi"</t>
  </si>
  <si>
    <t xml:space="preserve">University of Natural Resources and Life Sciences, Vienna :  INTERREG Danube Transnational Programme: Managing and restoring aquatic Ecological corridors for migrator fish species in the danube river basin - MEASURES   DTP2-038-2.3 </t>
  </si>
  <si>
    <t xml:space="preserve">VIA University College Denmark: Reform of Early Childhood Education in Eastern Europe - REFEE    </t>
  </si>
  <si>
    <t>Slovenská akademická asociácia pre medzinárodnú spoluprácu : ERASMUS+ Programme: Program rozvoja profesijných kapacít pre ranú starostlivosť a predškolské vzdelávanie PROROK     2020-1-SK01-KA201-078304</t>
  </si>
  <si>
    <t>University of Luxemburg : ERASMUS+ Programme: Primary Education Physical Education Teacher Education  PRIME PETE       2020-1-LU01-KA203-063257</t>
  </si>
  <si>
    <t>Slovenská akademická asociácia pre medzinárodnú spoluprácu : ERASMUS+ Programme: Curriculum for Cultural and social diversity in preschool education: 2018-1-SK01-KA201-046344 KUSODIV</t>
  </si>
  <si>
    <t>University of Luxembourg: ERASMUS+ Programme: Basic Motor Competencies in Europe - Digital Promotion (BMC-EU DigPro)     2020-1-LU01-KA226-SCH-078055</t>
  </si>
  <si>
    <t>University of Luxemburg : ERASMUS+ Programme:  Disentangling Inclusion in Primary Physical Education - DIPPE  2018-1-LU01-KA201-037316</t>
  </si>
  <si>
    <t>Universita Degli Studi di Verona : HORIZON 2020 Marie Sklodowska-Curie (MSCA) Inovatie Traning Network (EJD) 860516: Empirical study of Literature Traning Network ELIT</t>
  </si>
  <si>
    <t xml:space="preserve">Aristotle University of Thessaloniki: Erasmus + Programme: The reinforcement of Physical Education Teachers´Intercultural Competence - PETIC </t>
  </si>
  <si>
    <t>Klett Polska sp. z o.o.:  ERASMUS +: Improving the Quality of Physical Education in Kindergarten to Prevent Postural Defects in Children - POSE</t>
  </si>
  <si>
    <r>
      <t>Výnosy</t>
    </r>
    <r>
      <rPr>
        <b/>
        <vertAlign val="superscript"/>
        <sz val="12"/>
        <rFont val="Times New Roman"/>
        <family val="1"/>
        <charset val="238"/>
      </rPr>
      <t xml:space="preserve">2) </t>
    </r>
    <r>
      <rPr>
        <b/>
        <sz val="12"/>
        <rFont val="Times New Roman"/>
        <family val="1"/>
      </rPr>
      <t>študentských jedální súvisiace so stravovaním študentov spolu</t>
    </r>
    <r>
      <rPr>
        <vertAlign val="superscript"/>
        <sz val="12"/>
        <rFont val="Times New Roman"/>
        <family val="1"/>
      </rPr>
      <t xml:space="preserve"> </t>
    </r>
    <r>
      <rPr>
        <sz val="12"/>
        <rFont val="Times New Roman"/>
        <family val="1"/>
        <charset val="238"/>
      </rPr>
      <t xml:space="preserve">[R2+R5]  </t>
    </r>
  </si>
  <si>
    <r>
      <t xml:space="preserve"> - náklady na jedlá študentov</t>
    </r>
    <r>
      <rPr>
        <vertAlign val="superscript"/>
        <sz val="12"/>
        <rFont val="Times New Roman"/>
        <family val="1"/>
        <charset val="238"/>
      </rPr>
      <t>3)</t>
    </r>
  </si>
  <si>
    <t xml:space="preserve">Počet vydaných jedál študentom v kalendárnom roku  </t>
  </si>
  <si>
    <r>
      <t>- počet vydaných jedál študentom vo vlastných zariadeniach do 30.6.2022</t>
    </r>
    <r>
      <rPr>
        <vertAlign val="superscript"/>
        <sz val="12"/>
        <color rgb="FFFF0000"/>
        <rFont val="Times New Roman"/>
        <family val="1"/>
      </rPr>
      <t xml:space="preserve"> 3)</t>
    </r>
  </si>
  <si>
    <r>
      <t>- počet vydaných jedál študentom vo vlastných zariadeniach od 1.7.2022</t>
    </r>
    <r>
      <rPr>
        <vertAlign val="superscript"/>
        <sz val="12"/>
        <color rgb="FFFF0000"/>
        <rFont val="Times New Roman"/>
        <family val="1"/>
      </rPr>
      <t xml:space="preserve"> 3)</t>
    </r>
  </si>
  <si>
    <r>
      <t>- počet vydaných jedál študentom v zmluvných zariadeniach do 30.6.2022</t>
    </r>
    <r>
      <rPr>
        <vertAlign val="superscript"/>
        <sz val="12"/>
        <color rgb="FFFF0000"/>
        <rFont val="Times New Roman"/>
        <family val="1"/>
      </rPr>
      <t xml:space="preserve"> 4)</t>
    </r>
  </si>
  <si>
    <r>
      <t>- počet vydaných jedál študentom v zmluvných zariadeniach od 1.7.2022</t>
    </r>
    <r>
      <rPr>
        <vertAlign val="superscript"/>
        <sz val="12"/>
        <color rgb="FFFF0000"/>
        <rFont val="Times New Roman"/>
        <family val="1"/>
      </rPr>
      <t xml:space="preserve"> 4)</t>
    </r>
  </si>
  <si>
    <r>
      <t>Priemerné náklady  na jedlo študenta v Eur [</t>
    </r>
    <r>
      <rPr>
        <sz val="12"/>
        <rFont val="Times New Roman"/>
        <family val="1"/>
        <charset val="238"/>
      </rPr>
      <t>R10</t>
    </r>
    <r>
      <rPr>
        <sz val="12"/>
        <rFont val="Times New Roman"/>
        <family val="1"/>
      </rPr>
      <t>/(R13+R14)]</t>
    </r>
  </si>
  <si>
    <t>1) výnosy a náklady z podnikateľskej činnosti sa neuvádzajú, neuvádzajú sa ani výnosy a náklady súvisiace so stravovaním zamestnancov</t>
  </si>
  <si>
    <r>
      <t xml:space="preserve">2) všetky údaje o výnosoch a nákladoch  sa uvádzajú </t>
    </r>
    <r>
      <rPr>
        <sz val="11"/>
        <rFont val="Times New Roman"/>
        <family val="1"/>
        <charset val="238"/>
      </rPr>
      <t>v Eur</t>
    </r>
  </si>
  <si>
    <r>
      <t xml:space="preserve">3) uvádzajú sa </t>
    </r>
    <r>
      <rPr>
        <b/>
        <sz val="11"/>
        <rFont val="Times New Roman"/>
        <family val="1"/>
        <charset val="238"/>
      </rPr>
      <t>jedlá vydané študentom len vo vlastnej jedálni</t>
    </r>
    <r>
      <rPr>
        <sz val="11"/>
        <rFont val="Times New Roman"/>
        <family val="1"/>
        <charset val="238"/>
      </rPr>
      <t>, na ktoré sa poskytuje dotácia
na príspevok na jedlo do 30.6.2022 vo výške 1,40 eur a od 1.7.2022 vo výške 1,50 eur</t>
    </r>
  </si>
  <si>
    <r>
      <t xml:space="preserve">4) uvádzajú sa </t>
    </r>
    <r>
      <rPr>
        <b/>
        <sz val="11"/>
        <rFont val="Times New Roman"/>
        <family val="1"/>
        <charset val="238"/>
      </rPr>
      <t>jedlá vydané študentom v zmluvných zariadeniach</t>
    </r>
    <r>
      <rPr>
        <sz val="11"/>
        <rFont val="Times New Roman"/>
        <family val="1"/>
        <charset val="238"/>
      </rPr>
      <t>, na ktoré sa poskytuje dotácia
na príspevok na jedlo do 30.6.2022 vo výške 1,40 eur a od 1.7.2022 vo výške 1,50 eur</t>
    </r>
  </si>
  <si>
    <t>T4_R1_SA(SB) = T3_R20_SA(SC),
T4_R6_SA(SB) = T3_R26_SA(SC) 
T4_R14_SA(SB) = T13_R9_SE(SF)
T4_R14_SB = T22_R57_SB</t>
  </si>
  <si>
    <t>Údaje v T4 sú kontrolované na údaje z T3, a to na výnosy z hlavnej činnosti - školné (T3_R20), poplatky spojené so štúdiom (T3_R26). 
Údaj  v R14 - návrh na prídel do štipendijného fondu musí byť minimálne vo výške vykazovanom na riadku R13 - základ pre prídel do štipendijného fondu.</t>
  </si>
  <si>
    <t>T6_R1..R6, R7, R9, R13, R14, R16, R17 = Škol 2-04 za 2022, 
T6_R15a.. = dotačná zmluva na 2022, špecifiká</t>
  </si>
  <si>
    <t>T8_R5_SA (SC)+T8a_R5_SA (SC) = dotačná zmluva na rok 2021 (2022), prvok 077 15 01 - účelové prostriedky na sociálne  a tehotenské štipendiá</t>
  </si>
  <si>
    <t xml:space="preserve">Údaje  sú kontrolované na  dotačné zmluvy a na účelovú dotáciu na rok 2021, 2022. Za rok 2022 na T1_R12_SA.
Údaje v T8_R1_SC by sa mali rovnať údajom z CRŠ kód 1. </t>
  </si>
  <si>
    <t>T8_R5_SC+T8a_R5_SC = T1_R12_SA
T8_R4_SC = zostatok k 31.12.2021
T8_R6_SA = T8_R4_SC 
T8_R1_SA (SC)  ≤ T13_R11_SE (SF)</t>
  </si>
  <si>
    <t>Údaj v T8_R4_SA predstavuje zostatok nevyčerpanej dotácie z predchádzajúceho roka, t. j. k 31. 12. 2021.  
Údaj v T8_R6_SA (SC)+T8a_R6_SA (SC) predstavuje zostatok nevyčerpanej dotácie k 31. 12. príslušného roka (2021, resp. 2022) a ich hodnoty sa vypočítajú z ostatných uvedených údajov. Zostatok nevyčerpanej dotácie k 31.12.2021 je totožný s údajmi vykazovanými v tabuľke T8 výročnej správy za rok 2021.</t>
  </si>
  <si>
    <t>T8a_R5_SC+T8_R5_SC = dotačná zmluva na rok 2022
T8a_R1_SA (SC)  ≤ T13_R11_SE (SF)</t>
  </si>
  <si>
    <t xml:space="preserve">
   Údaj v T8_R6_SC+T8a_R6_SC predstavuje zostatok nevyčerpanej dotácie z predchádzajúceho roka, t. j. k 31. 12. 2022.                                                                                                Údaje v T8a_R6_SC by sa mal rovnať údajom z CRŠ kód 21.
</t>
  </si>
  <si>
    <t>T10_R13 + R14 = štatistické výkazy MŠVVaŠ SR 2021 (2022)</t>
  </si>
  <si>
    <t>T11_SB_R10a = T17_SC+SD_R24</t>
  </si>
  <si>
    <t>T13_R2_SC (SD) = T11_R2_SA (SB) 
T13_R8_SF ≥ T8_R5_SC + T8a_T5_SC+T20_R2_(SC + SD)+T20a_R4 SA (SC)+T20b_R4 SA (SC)
T13_R13_SD = T16_R9_SB
T13_R13_SF = T16_R10_SB</t>
  </si>
  <si>
    <t>Údaje v T13_ R2_SC (SD) - tvorba fondu reprodukcie sa musia rovnať údajom v T11_R2_SA (SB). 
Údaje v T13_R8_SE (SF) majú súvzťažnosť s údajmi v T8_R5 (sociálne štipendiá), s údajmi v T8a_R5 (tehotenské štipendiá), T20_R2 (motivačné štipendiá), T20a_R4 (motivačné štipendiá z POO) a T20b_R4 (štipendiá z rozvojových projektov určené na zmiernenie negatívnych dôsledkov vojny na Ukrajine). Tvorba fondu z dotácie v T13_R8 má byť minimálne vo výške súčtu dotácie na sociálne štipendiá (T8_R5), tehotenské štipendiá (T8a_R5), motivačné štipendiá (T20_R2) motivačné štipendiá z POO (T20a_R4) a  štipendiá z rozvojových projektov určené na zmiernenie negatívnych dôsledkov vojny na Ukrajine (T20b_R4). 
Údaje v T13_R13_SD (SF) majú byť totožné s údajmi v T16, účet štipendijného fondu (R10), účet fondu reprodukcie (R9).</t>
  </si>
  <si>
    <t>T13_R12_SF ≥T8_R6_SC+T8a_R6_SC+ T20_R4_(SC +SD)+T20a_R5 SA  (SC)+T20b_R5 SA(SC)</t>
  </si>
  <si>
    <t>Stav štipendijného fondu k 31. 12. uvedený v R12_SF nemá byť nižší ako súčet zostatku nevyčerpanej dotácie na sociálne štipendiá v T8_R6_SC, tehotenské štipendiá T8a_R6_SC, motivačné štipendiá v T20_R4_(SC +SD), štipendiá z POO v T20a_R5_SA (SC) a na štipendiá z rozvojových projektov (RP) v T20B_R5_SA (SC)</t>
  </si>
  <si>
    <t>Súvzťažnosť tvorby štipendijného fondu z výnosov zo školného v T13_R9_SF na T4_R14_SB.</t>
  </si>
  <si>
    <t>T13_R11_SF = T8_R1_SC+T19_R1_SC+T8a_R1_SC+T20_R3_(SC+SD)+T20a_R1 SA(SC)+T20b_R1 SA (SC)</t>
  </si>
  <si>
    <r>
      <t>Čerpanie štipendijného fondu je vo výške čerpania soc. štipendií</t>
    </r>
    <r>
      <rPr>
        <b/>
        <sz val="12"/>
        <rFont val="Times New Roman"/>
        <family val="1"/>
        <charset val="238"/>
      </rPr>
      <t>,</t>
    </r>
    <r>
      <rPr>
        <sz val="12"/>
        <rFont val="Times New Roman"/>
        <family val="1"/>
        <charset val="238"/>
      </rPr>
      <t xml:space="preserve"> tehotenských štipendií, čerpania motivač. štipendií , čerpania štipendií z vlastných zdrojov, štipendií z POO a z rozvojových projektov v rámci kódu zdroja UA. </t>
    </r>
  </si>
  <si>
    <t>Údaje v T18_R1 sú kontrolované na rozpis bežnej a kapitálovej dotácie na programe 06K v roku 2022 poskytnuté vysokým školám mimo "dotačnej zmluvy" prostredníctvom  APVV resp. sekcie vedy a techniky.
Údaje v T18_R6 a R7 sú kontrolované na rozpis bežnej dotácie na podrograme 05T 08 a prvku 021 02 03 v roku 2022, poskytnuté vysokým školám mimo "dotačnej zmluvy" prostredníctvom sekcie medzinárodnej spolupráce.</t>
  </si>
  <si>
    <t>T19_R1_SC + T20_R3(SC+SD) + T8_R1_SC + T8a_R1_SC+T20a_R1 SA (SC)+T20b_R1 SA (SC) = T13_R11_SF</t>
  </si>
  <si>
    <t>Údaje v T19 majú súvzťažnosť s T13, štipendiá z vlastných zdrojov sú taktiež súčasťou štipendijného fondu. 
Údaj v T13_R11 - čerpanie štipendijného fondu by malo byť vo výške čerpania sociálnych štipendií z T8, motivačných štipendií z T20 a štipendií z vlastných zdrojov z T19, T20a - štipendií Z POO a T20b - štipendií z rozvojových projektov zo zdroja UA</t>
  </si>
  <si>
    <t>V riadku 56 sú zvýšené náklady za rok 2022 oproti tabuľke č.6 o rozdiel zostatku nevyčerpaných dovoleniek rokov 2021 a 2022 v  čiastke +21 927,64 Eur.</t>
  </si>
  <si>
    <t>Študenti, ktorí majú praktickú výučbu vo Fakultnej nemocnici v Trnave sa v zmluvnom zariadení aj stravujú a za rok 2022 bolo vydaných 774 jedál.</t>
  </si>
  <si>
    <t>Rozdiel v stĺpci H vo výške 82 111,32 Eur predstavuje nepreúčtovaný výdavok na  obstaranie majetku za predchádzajúce roky, ktorý sme obstarali z dotácie poskytnutej na bežné výdavky na ťarchu účtu 691004 a v prospech účtu 384140 pri obstaraní tohto majetku. Toto preúčtovanie sme účtovali k dátumu 31.12.2022 v zmysle metodiky k vedeniu účtovníctva pre VVŠ.</t>
  </si>
  <si>
    <t>Komentár k rozdielom v stĺpci SG a SH je uvedený pod tabuľkou.</t>
  </si>
  <si>
    <t>V čerpaní fondu TAB13_R11_SF je aj časové rozlíšenie štipendií z TAB20a vyplácaných pozadu za rok 2022 vo výške 36 000,- Eur.</t>
  </si>
  <si>
    <t>V riadku 11 stĺpec F je uvedené čerpanie štipendijného fondu navýšené o časové rozlíšenie štipendií z TAB20a vyplácaných v 1/2023 za rok 2022 vo výške 36 000,- Eur.</t>
  </si>
  <si>
    <t xml:space="preserve">Rozdiel v stĺpci G vo výške 9 660,16 Eur predstavuje rozdiel pri  inventarizácii účtov, kde k 31.12.2022 bolo zistené, že majetok bol nesprávne zaradený na hlavnú činnosť dotačnú - účet 384110. Nakoľko v roku 2022 už nebolo možné účtovať v oblasti majetok, k 1.1.2023 sme preúčtovali majetok  z "hlavná činnosť dotačná" na oblasť "bežná dotácia na kapitálové výdavky".
</t>
  </si>
  <si>
    <t>pozri komentár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</si>
</sst>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S_k_-;\-* #,##0.00\ _S_k_-;_-* &quot;-&quot;??\ _S_k_-;_-@_-"/>
    <numFmt numFmtId="165" formatCode="#,##0.00_ ;[Red]\-#,##0.00\ "/>
    <numFmt numFmtId="166" formatCode="_-* #,##0\ _S_k_-;\-* #,##0\ _S_k_-;_-* &quot;-&quot;??\ _S_k_-;_-@_-"/>
    <numFmt numFmtId="167" formatCode="#,##0.0"/>
    <numFmt numFmtId="168" formatCode="#,##0_ ;[Red]\-#,##0\ "/>
  </numFmts>
  <fonts count="130" x14ac:knownFonts="1">
    <font>
      <sz val="10"/>
      <name val="Arial"/>
      <charset val="238"/>
    </font>
    <font>
      <sz val="10"/>
      <name val="Arial"/>
      <family val="2"/>
      <charset val="238"/>
    </font>
    <font>
      <b/>
      <sz val="12"/>
      <name val="Times New Roman"/>
      <family val="1"/>
    </font>
    <font>
      <sz val="12"/>
      <name val="Times New Roman"/>
      <family val="1"/>
    </font>
    <font>
      <b/>
      <sz val="14"/>
      <name val="Times New Roman"/>
      <family val="1"/>
    </font>
    <font>
      <u/>
      <sz val="10"/>
      <color indexed="12"/>
      <name val="Arial"/>
      <family val="2"/>
      <charset val="238"/>
    </font>
    <font>
      <sz val="8"/>
      <name val="Arial"/>
      <family val="2"/>
      <charset val="238"/>
    </font>
    <font>
      <b/>
      <sz val="12"/>
      <name val="Times New Roman"/>
      <family val="1"/>
      <charset val="238"/>
    </font>
    <font>
      <sz val="12"/>
      <name val="Times New Roman"/>
      <family val="1"/>
      <charset val="238"/>
    </font>
    <font>
      <sz val="12"/>
      <color indexed="10"/>
      <name val="Times New Roman"/>
      <family val="1"/>
    </font>
    <font>
      <i/>
      <sz val="12"/>
      <name val="Times New Roman"/>
      <family val="1"/>
      <charset val="238"/>
    </font>
    <font>
      <b/>
      <i/>
      <sz val="12"/>
      <name val="Times New Roman"/>
      <family val="1"/>
      <charset val="238"/>
    </font>
    <font>
      <b/>
      <sz val="14"/>
      <name val="Times New Roman"/>
      <family val="1"/>
      <charset val="238"/>
    </font>
    <font>
      <b/>
      <u/>
      <sz val="12"/>
      <name val="Times New Roman"/>
      <family val="1"/>
      <charset val="238"/>
    </font>
    <font>
      <b/>
      <sz val="10"/>
      <color indexed="8"/>
      <name val="Arial"/>
      <family val="2"/>
    </font>
    <font>
      <b/>
      <sz val="10"/>
      <color indexed="39"/>
      <name val="Arial"/>
      <family val="2"/>
    </font>
    <font>
      <sz val="10"/>
      <color indexed="8"/>
      <name val="Arial"/>
      <family val="2"/>
    </font>
    <font>
      <b/>
      <sz val="12"/>
      <color indexed="8"/>
      <name val="Arial"/>
      <family val="2"/>
      <charset val="238"/>
    </font>
    <font>
      <sz val="10"/>
      <color indexed="8"/>
      <name val="Arial"/>
      <family val="2"/>
      <charset val="238"/>
    </font>
    <font>
      <sz val="10"/>
      <name val="Arial"/>
      <family val="2"/>
      <charset val="238"/>
    </font>
    <font>
      <sz val="10"/>
      <color indexed="39"/>
      <name val="Arial"/>
      <family val="2"/>
    </font>
    <font>
      <sz val="19"/>
      <color indexed="48"/>
      <name val="Arial"/>
      <family val="2"/>
      <charset val="238"/>
    </font>
    <font>
      <sz val="10"/>
      <color indexed="10"/>
      <name val="Arial"/>
      <family val="2"/>
    </font>
    <font>
      <sz val="10"/>
      <name val="arial ce"/>
      <charset val="238"/>
    </font>
    <font>
      <sz val="8"/>
      <name val="arial ce"/>
      <charset val="238"/>
    </font>
    <font>
      <sz val="11"/>
      <name val="Times New Roman"/>
      <family val="1"/>
      <charset val="238"/>
    </font>
    <font>
      <b/>
      <vertAlign val="superscript"/>
      <sz val="12"/>
      <name val="Times New Roman"/>
      <family val="1"/>
      <charset val="238"/>
    </font>
    <font>
      <b/>
      <vertAlign val="superscript"/>
      <sz val="14"/>
      <name val="Times New Roman"/>
      <family val="1"/>
      <charset val="238"/>
    </font>
    <font>
      <vertAlign val="superscript"/>
      <sz val="12"/>
      <name val="Times New Roman"/>
      <family val="1"/>
      <charset val="238"/>
    </font>
    <font>
      <b/>
      <i/>
      <sz val="14"/>
      <name val="Times New Roman"/>
      <family val="1"/>
      <charset val="238"/>
    </font>
    <font>
      <sz val="10"/>
      <name val="Times New Roman"/>
      <family val="1"/>
      <charset val="238"/>
    </font>
    <font>
      <b/>
      <sz val="12"/>
      <color indexed="12"/>
      <name val="Times New Roman"/>
      <family val="1"/>
      <charset val="238"/>
    </font>
    <font>
      <sz val="10"/>
      <name val="Times New Roman"/>
      <family val="1"/>
    </font>
    <font>
      <sz val="10"/>
      <color indexed="10"/>
      <name val="Arial"/>
      <family val="2"/>
      <charset val="238"/>
    </font>
    <font>
      <b/>
      <vertAlign val="superscript"/>
      <sz val="14"/>
      <name val="Times New Roman"/>
      <family val="1"/>
    </font>
    <font>
      <vertAlign val="superscript"/>
      <sz val="12"/>
      <name val="Times New Roman"/>
      <family val="1"/>
    </font>
    <font>
      <sz val="10"/>
      <name val="Arial"/>
      <family val="2"/>
      <charset val="238"/>
    </font>
    <font>
      <u/>
      <sz val="12"/>
      <name val="Times New Roman"/>
      <family val="1"/>
      <charset val="238"/>
    </font>
    <font>
      <b/>
      <sz val="9"/>
      <name val="Times New Roman"/>
      <family val="1"/>
      <charset val="238"/>
    </font>
    <font>
      <u/>
      <sz val="12"/>
      <color indexed="12"/>
      <name val="Times New Roman"/>
      <family val="1"/>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sz val="12"/>
      <name val="Times New Roman"/>
      <family val="1"/>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sz val="11"/>
      <name val="Times New Roman"/>
      <family val="1"/>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b/>
      <sz val="11"/>
      <name val="Times New Roman"/>
      <family val="1"/>
      <charset val="238"/>
    </font>
    <font>
      <b/>
      <sz val="12"/>
      <color indexed="10"/>
      <name val="Times New Roman"/>
      <family val="1"/>
      <charset val="238"/>
    </font>
    <font>
      <sz val="12"/>
      <color indexed="8"/>
      <name val="Times New Roman"/>
      <family val="1"/>
      <charset val="238"/>
    </font>
    <font>
      <b/>
      <sz val="12"/>
      <color indexed="8"/>
      <name val="Times New Roman"/>
      <family val="1"/>
      <charset val="238"/>
    </font>
    <font>
      <sz val="11"/>
      <name val="Times New Roman"/>
      <family val="1"/>
      <charset val="238"/>
    </font>
    <font>
      <sz val="12"/>
      <color indexed="10"/>
      <name val="Times New Roman"/>
      <family val="1"/>
      <charset val="238"/>
    </font>
    <font>
      <b/>
      <sz val="10"/>
      <name val="Times New Roman"/>
      <family val="1"/>
      <charset val="238"/>
    </font>
    <font>
      <strike/>
      <sz val="12"/>
      <name val="Times New Roman"/>
      <family val="1"/>
      <charset val="238"/>
    </font>
    <font>
      <strike/>
      <sz val="12"/>
      <name val="Times New Roman"/>
      <family val="1"/>
    </font>
    <font>
      <sz val="11"/>
      <name val="Times New Roman"/>
      <family val="1"/>
    </font>
    <font>
      <b/>
      <sz val="10"/>
      <name val="Arial"/>
      <family val="2"/>
      <charset val="238"/>
    </font>
    <font>
      <sz val="14"/>
      <name val="Times New Roman"/>
      <family val="1"/>
    </font>
    <font>
      <sz val="12"/>
      <color indexed="8"/>
      <name val="Times New Roman"/>
      <family val="1"/>
    </font>
    <font>
      <b/>
      <u/>
      <sz val="14"/>
      <name val="Times New Roman"/>
      <family val="1"/>
      <charset val="238"/>
    </font>
    <font>
      <b/>
      <sz val="11"/>
      <name val="Times New Roman"/>
      <family val="1"/>
    </font>
    <font>
      <b/>
      <sz val="10"/>
      <color indexed="8"/>
      <name val="Times New Roman"/>
      <family val="1"/>
      <charset val="238"/>
    </font>
    <font>
      <b/>
      <sz val="14"/>
      <color indexed="10"/>
      <name val="Times New Roman"/>
      <family val="1"/>
      <charset val="238"/>
    </font>
    <font>
      <sz val="12"/>
      <color theme="1"/>
      <name val="Times New Roman"/>
      <family val="2"/>
      <charset val="238"/>
    </font>
    <font>
      <b/>
      <sz val="12"/>
      <color theme="1"/>
      <name val="Times New Roman"/>
      <family val="1"/>
      <charset val="238"/>
    </font>
    <font>
      <sz val="12"/>
      <color rgb="FFFF0000"/>
      <name val="Times New Roman"/>
      <family val="1"/>
      <charset val="238"/>
    </font>
    <font>
      <sz val="12"/>
      <color theme="1"/>
      <name val="Times New Roman"/>
      <family val="1"/>
      <charset val="238"/>
    </font>
    <font>
      <sz val="12"/>
      <color rgb="FFFF0000"/>
      <name val="Times New Roman"/>
      <family val="1"/>
    </font>
    <font>
      <sz val="10"/>
      <color rgb="FFFF0000"/>
      <name val="Arial"/>
      <family val="2"/>
      <charset val="238"/>
    </font>
    <font>
      <b/>
      <sz val="12"/>
      <color theme="1"/>
      <name val="Times New Roman"/>
      <family val="1"/>
    </font>
    <font>
      <sz val="12"/>
      <color theme="1"/>
      <name val="Times New Roman"/>
      <family val="1"/>
    </font>
    <font>
      <b/>
      <sz val="12"/>
      <color rgb="FF000000"/>
      <name val="Times New Roman"/>
      <family val="1"/>
    </font>
    <font>
      <b/>
      <sz val="11"/>
      <color theme="1"/>
      <name val="Times New Roman"/>
      <family val="1"/>
    </font>
    <font>
      <sz val="11"/>
      <color theme="1"/>
      <name val="Times New Roman"/>
      <family val="1"/>
    </font>
    <font>
      <b/>
      <sz val="12"/>
      <color rgb="FFFF0000"/>
      <name val="Times New Roman"/>
      <family val="1"/>
      <charset val="238"/>
    </font>
    <font>
      <b/>
      <sz val="12"/>
      <color rgb="FFFF0000"/>
      <name val="Arial"/>
      <family val="2"/>
      <charset val="238"/>
    </font>
    <font>
      <b/>
      <sz val="14"/>
      <color rgb="FFFF0000"/>
      <name val="Times New Roman"/>
      <family val="1"/>
      <charset val="238"/>
    </font>
    <font>
      <sz val="12"/>
      <color rgb="FF00B050"/>
      <name val="Times New Roman"/>
      <family val="1"/>
      <charset val="238"/>
    </font>
    <font>
      <u/>
      <sz val="12"/>
      <color theme="1"/>
      <name val="Times New Roman"/>
      <family val="1"/>
      <charset val="238"/>
    </font>
    <font>
      <vertAlign val="superscript"/>
      <sz val="11"/>
      <name val="Times New Roman"/>
      <family val="1"/>
      <charset val="238"/>
    </font>
    <font>
      <sz val="10"/>
      <color rgb="FF0000FF"/>
      <name val="Arial"/>
      <family val="2"/>
      <charset val="238"/>
    </font>
    <font>
      <b/>
      <sz val="12"/>
      <color rgb="FF00B0F0"/>
      <name val="Times New Roman"/>
      <family val="1"/>
      <charset val="238"/>
    </font>
    <font>
      <sz val="12"/>
      <color rgb="FF0000FF"/>
      <name val="Times New Roman"/>
      <family val="1"/>
    </font>
    <font>
      <sz val="12"/>
      <color rgb="FF0000FF"/>
      <name val="Times New Roman"/>
      <family val="1"/>
      <charset val="238"/>
    </font>
    <font>
      <sz val="11"/>
      <color rgb="FF0000FF"/>
      <name val="Arial"/>
      <family val="2"/>
      <charset val="238"/>
    </font>
    <font>
      <b/>
      <sz val="14"/>
      <color theme="1"/>
      <name val="Times New Roman"/>
      <family val="1"/>
      <charset val="238"/>
    </font>
    <font>
      <i/>
      <sz val="12"/>
      <color theme="1"/>
      <name val="Times New Roman"/>
      <family val="1"/>
      <charset val="238"/>
    </font>
    <font>
      <sz val="11"/>
      <color theme="1"/>
      <name val="Times New Roman"/>
      <family val="1"/>
      <charset val="238"/>
    </font>
    <font>
      <b/>
      <sz val="12"/>
      <color rgb="FF0000FF"/>
      <name val="Times New Roman"/>
      <family val="1"/>
      <charset val="238"/>
    </font>
    <font>
      <i/>
      <sz val="12"/>
      <color theme="1"/>
      <name val="Times New Roman"/>
      <family val="1"/>
    </font>
    <font>
      <sz val="11"/>
      <color rgb="FFFF0000"/>
      <name val="Times New Roman"/>
      <family val="1"/>
    </font>
    <font>
      <sz val="11"/>
      <color rgb="FF0000FF"/>
      <name val="Times New Roman"/>
      <family val="1"/>
    </font>
    <font>
      <vertAlign val="superscript"/>
      <sz val="12"/>
      <color theme="1"/>
      <name val="Times New Roman"/>
      <family val="1"/>
      <charset val="238"/>
    </font>
    <font>
      <b/>
      <vertAlign val="superscript"/>
      <sz val="12"/>
      <color theme="1"/>
      <name val="Times New Roman"/>
      <family val="1"/>
      <charset val="238"/>
    </font>
    <font>
      <b/>
      <u/>
      <sz val="12"/>
      <color theme="1"/>
      <name val="Times New Roman"/>
      <family val="1"/>
      <charset val="238"/>
    </font>
    <font>
      <strike/>
      <sz val="12"/>
      <color theme="1"/>
      <name val="Times New Roman"/>
      <family val="1"/>
      <charset val="238"/>
    </font>
    <font>
      <i/>
      <sz val="11"/>
      <color theme="1"/>
      <name val="Times New Roman"/>
      <family val="1"/>
      <charset val="238"/>
    </font>
    <font>
      <b/>
      <i/>
      <sz val="11"/>
      <color theme="1"/>
      <name val="Times New Roman"/>
      <family val="1"/>
      <charset val="238"/>
    </font>
    <font>
      <b/>
      <sz val="11"/>
      <color theme="1"/>
      <name val="Times New Roman"/>
      <family val="1"/>
      <charset val="238"/>
    </font>
    <font>
      <sz val="11"/>
      <color rgb="FF000000"/>
      <name val="Times New Roman"/>
      <family val="1"/>
      <charset val="238"/>
    </font>
    <font>
      <sz val="11"/>
      <color indexed="8"/>
      <name val="Times New Roman"/>
      <family val="1"/>
      <charset val="238"/>
    </font>
    <font>
      <b/>
      <sz val="11"/>
      <color indexed="8"/>
      <name val="Times New Roman"/>
      <family val="1"/>
      <charset val="238"/>
    </font>
    <font>
      <sz val="11"/>
      <color rgb="FFFF0000"/>
      <name val="Times New Roman"/>
      <family val="1"/>
      <charset val="238"/>
    </font>
    <font>
      <b/>
      <sz val="11"/>
      <color rgb="FFFF0000"/>
      <name val="Times New Roman"/>
      <family val="1"/>
      <charset val="238"/>
    </font>
    <font>
      <b/>
      <sz val="11"/>
      <color rgb="FF0000FF"/>
      <name val="Times New Roman"/>
      <family val="1"/>
      <charset val="238"/>
    </font>
    <font>
      <sz val="12"/>
      <color rgb="FFFF0000"/>
      <name val="Calibri"/>
      <family val="2"/>
      <charset val="238"/>
    </font>
    <font>
      <b/>
      <sz val="12"/>
      <color rgb="FF00B050"/>
      <name val="Times New Roman"/>
      <family val="1"/>
      <charset val="238"/>
    </font>
    <font>
      <b/>
      <sz val="12"/>
      <color rgb="FFFF0000"/>
      <name val="Times New Roman"/>
      <family val="1"/>
    </font>
    <font>
      <b/>
      <sz val="12"/>
      <color rgb="FFFF0000"/>
      <name val="Calibri"/>
      <family val="2"/>
      <charset val="238"/>
    </font>
    <font>
      <sz val="12"/>
      <color rgb="FFC00000"/>
      <name val="Times New Roman"/>
      <family val="1"/>
      <charset val="238"/>
    </font>
    <font>
      <u/>
      <sz val="12"/>
      <color rgb="FFFF0000"/>
      <name val="Times New Roman"/>
      <family val="1"/>
      <charset val="238"/>
    </font>
    <font>
      <b/>
      <sz val="14"/>
      <color rgb="FFFF0000"/>
      <name val="Times New Roman"/>
      <family val="1"/>
    </font>
    <font>
      <b/>
      <sz val="10"/>
      <name val="Times New Roman"/>
      <family val="1"/>
    </font>
    <font>
      <sz val="12"/>
      <name val="Calibri"/>
      <family val="2"/>
      <charset val="238"/>
    </font>
    <font>
      <b/>
      <sz val="10"/>
      <color indexed="12"/>
      <name val="Arial"/>
      <family val="2"/>
      <charset val="238"/>
    </font>
    <font>
      <b/>
      <sz val="10"/>
      <color rgb="FF0000FF"/>
      <name val="Arial"/>
      <family val="2"/>
      <charset val="238"/>
    </font>
    <font>
      <vertAlign val="superscript"/>
      <sz val="12"/>
      <color rgb="FFFF0000"/>
      <name val="Times New Roman"/>
      <family val="1"/>
    </font>
  </fonts>
  <fills count="5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15"/>
      </patternFill>
    </fill>
    <fill>
      <patternFill patternType="solid">
        <fgColor indexed="42"/>
        <bgColor indexed="64"/>
      </patternFill>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rgb="FFCCFFCC"/>
        <bgColor rgb="FF000000"/>
      </patternFill>
    </fill>
    <fill>
      <patternFill patternType="solid">
        <fgColor rgb="FFFFFF99"/>
        <bgColor rgb="FF000000"/>
      </patternFill>
    </fill>
    <fill>
      <patternFill patternType="solid">
        <fgColor rgb="FFFFFFFF"/>
        <bgColor rgb="FF000000"/>
      </patternFill>
    </fill>
    <fill>
      <patternFill patternType="solid">
        <fgColor rgb="FFFFFF00"/>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rgb="FFFF0000"/>
        <bgColor indexed="64"/>
      </patternFill>
    </fill>
    <fill>
      <patternFill patternType="solid">
        <fgColor theme="8" tint="0.79998168889431442"/>
        <bgColor indexed="64"/>
      </patternFill>
    </fill>
    <fill>
      <patternFill patternType="solid">
        <fgColor rgb="FF66FF99"/>
        <bgColor indexed="64"/>
      </patternFill>
    </fill>
    <fill>
      <patternFill patternType="solid">
        <fgColor theme="9" tint="0.59999389629810485"/>
        <bgColor indexed="64"/>
      </patternFill>
    </fill>
    <fill>
      <patternFill patternType="solid">
        <fgColor theme="6" tint="0.59999389629810485"/>
        <bgColor indexed="64"/>
      </patternFill>
    </fill>
  </fills>
  <borders count="89">
    <border>
      <left/>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62"/>
      </top>
      <bottom style="double">
        <color indexed="62"/>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medium">
        <color indexed="64"/>
      </right>
      <top/>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right/>
      <top style="thin">
        <color indexed="64"/>
      </top>
      <bottom style="medium">
        <color indexed="64"/>
      </bottom>
      <diagonal/>
    </border>
  </borders>
  <cellStyleXfs count="92">
    <xf numFmtId="0" fontId="0" fillId="0" borderId="0"/>
    <xf numFmtId="0" fontId="40" fillId="2" borderId="0" applyNumberFormat="0" applyBorder="0" applyAlignment="0" applyProtection="0"/>
    <xf numFmtId="0" fontId="40" fillId="3" borderId="0" applyNumberFormat="0" applyBorder="0" applyAlignment="0" applyProtection="0"/>
    <xf numFmtId="0" fontId="40" fillId="4" borderId="0" applyNumberFormat="0" applyBorder="0" applyAlignment="0" applyProtection="0"/>
    <xf numFmtId="0" fontId="40" fillId="5" borderId="0" applyNumberFormat="0" applyBorder="0" applyAlignment="0" applyProtection="0"/>
    <xf numFmtId="0" fontId="40" fillId="6" borderId="0" applyNumberFormat="0" applyBorder="0" applyAlignment="0" applyProtection="0"/>
    <xf numFmtId="0" fontId="40" fillId="7" borderId="0" applyNumberFormat="0" applyBorder="0" applyAlignment="0" applyProtection="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5" borderId="0" applyNumberFormat="0" applyBorder="0" applyAlignment="0" applyProtection="0"/>
    <xf numFmtId="0" fontId="40" fillId="8" borderId="0" applyNumberFormat="0" applyBorder="0" applyAlignment="0" applyProtection="0"/>
    <xf numFmtId="0" fontId="40" fillId="11" borderId="0" applyNumberFormat="0" applyBorder="0" applyAlignment="0" applyProtection="0"/>
    <xf numFmtId="0" fontId="41" fillId="12"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18"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1" fillId="19" borderId="0" applyNumberFormat="0" applyBorder="0" applyAlignment="0" applyProtection="0"/>
    <xf numFmtId="0" fontId="42" fillId="3" borderId="0" applyNumberFormat="0" applyBorder="0" applyAlignment="0" applyProtection="0"/>
    <xf numFmtId="0" fontId="43" fillId="20" borderId="1" applyNumberFormat="0" applyAlignment="0" applyProtection="0"/>
    <xf numFmtId="164" fontId="1" fillId="0" borderId="0" applyFont="0" applyFill="0" applyBorder="0" applyAlignment="0" applyProtection="0"/>
    <xf numFmtId="164" fontId="19" fillId="0" borderId="0" applyFont="0" applyFill="0" applyBorder="0" applyAlignment="0" applyProtection="0"/>
    <xf numFmtId="0" fontId="45" fillId="0" borderId="0" applyNumberFormat="0" applyFill="0" applyBorder="0" applyAlignment="0" applyProtection="0"/>
    <xf numFmtId="0" fontId="46" fillId="4" borderId="0" applyNumberFormat="0" applyBorder="0" applyAlignment="0" applyProtection="0"/>
    <xf numFmtId="0" fontId="47" fillId="0" borderId="2" applyNumberFormat="0" applyFill="0" applyAlignment="0" applyProtection="0"/>
    <xf numFmtId="0" fontId="48" fillId="0" borderId="3" applyNumberFormat="0" applyFill="0" applyAlignment="0" applyProtection="0"/>
    <xf numFmtId="0" fontId="49" fillId="0" borderId="4" applyNumberFormat="0" applyFill="0" applyAlignment="0" applyProtection="0"/>
    <xf numFmtId="0" fontId="49" fillId="0" borderId="0" applyNumberFormat="0" applyFill="0" applyBorder="0" applyAlignment="0" applyProtection="0"/>
    <xf numFmtId="0" fontId="5" fillId="0" borderId="0" applyNumberFormat="0" applyFill="0" applyBorder="0" applyAlignment="0" applyProtection="0">
      <alignment vertical="top"/>
      <protection locked="0"/>
    </xf>
    <xf numFmtId="0" fontId="50" fillId="21" borderId="5" applyNumberFormat="0" applyAlignment="0" applyProtection="0"/>
    <xf numFmtId="0" fontId="51" fillId="7" borderId="1" applyNumberFormat="0" applyAlignment="0" applyProtection="0"/>
    <xf numFmtId="0" fontId="52" fillId="0" borderId="6" applyNumberFormat="0" applyFill="0" applyAlignment="0" applyProtection="0"/>
    <xf numFmtId="0" fontId="53" fillId="22" borderId="0" applyNumberFormat="0" applyBorder="0" applyAlignment="0" applyProtection="0"/>
    <xf numFmtId="0" fontId="19" fillId="0" borderId="0"/>
    <xf numFmtId="0" fontId="76" fillId="0" borderId="0"/>
    <xf numFmtId="0" fontId="19" fillId="0" borderId="0"/>
    <xf numFmtId="0" fontId="19" fillId="0" borderId="0"/>
    <xf numFmtId="0" fontId="63" fillId="0" borderId="0"/>
    <xf numFmtId="0" fontId="23" fillId="0" borderId="0"/>
    <xf numFmtId="0" fontId="54" fillId="0" borderId="0"/>
    <xf numFmtId="0" fontId="44" fillId="23" borderId="7" applyNumberFormat="0" applyFont="0" applyAlignment="0" applyProtection="0"/>
    <xf numFmtId="0" fontId="55" fillId="20" borderId="8" applyNumberFormat="0" applyAlignment="0" applyProtection="0"/>
    <xf numFmtId="4" fontId="14" fillId="22" borderId="9" applyNumberFormat="0" applyProtection="0">
      <alignment vertical="center"/>
    </xf>
    <xf numFmtId="4" fontId="15" fillId="24" borderId="9" applyNumberFormat="0" applyProtection="0">
      <alignment vertical="center"/>
    </xf>
    <xf numFmtId="4" fontId="14" fillId="24" borderId="9" applyNumberFormat="0" applyProtection="0">
      <alignment horizontal="left" vertical="center" indent="1"/>
    </xf>
    <xf numFmtId="0" fontId="14" fillId="24" borderId="9" applyNumberFormat="0" applyProtection="0">
      <alignment horizontal="left" vertical="top" indent="1"/>
    </xf>
    <xf numFmtId="4" fontId="16" fillId="3" borderId="9" applyNumberFormat="0" applyProtection="0">
      <alignment horizontal="right" vertical="center"/>
    </xf>
    <xf numFmtId="4" fontId="16" fillId="9" borderId="9" applyNumberFormat="0" applyProtection="0">
      <alignment horizontal="right" vertical="center"/>
    </xf>
    <xf numFmtId="4" fontId="16" fillId="17" borderId="9" applyNumberFormat="0" applyProtection="0">
      <alignment horizontal="right" vertical="center"/>
    </xf>
    <xf numFmtId="4" fontId="16" fillId="11" borderId="9" applyNumberFormat="0" applyProtection="0">
      <alignment horizontal="right" vertical="center"/>
    </xf>
    <xf numFmtId="4" fontId="16" fillId="15" borderId="9" applyNumberFormat="0" applyProtection="0">
      <alignment horizontal="right" vertical="center"/>
    </xf>
    <xf numFmtId="4" fontId="16" fillId="19" borderId="9" applyNumberFormat="0" applyProtection="0">
      <alignment horizontal="right" vertical="center"/>
    </xf>
    <xf numFmtId="4" fontId="16" fillId="18" borderId="9" applyNumberFormat="0" applyProtection="0">
      <alignment horizontal="right" vertical="center"/>
    </xf>
    <xf numFmtId="4" fontId="16" fillId="25" borderId="9" applyNumberFormat="0" applyProtection="0">
      <alignment horizontal="right" vertical="center"/>
    </xf>
    <xf numFmtId="4" fontId="16" fillId="10" borderId="9" applyNumberFormat="0" applyProtection="0">
      <alignment horizontal="right" vertical="center"/>
    </xf>
    <xf numFmtId="4" fontId="14" fillId="26" borderId="10" applyNumberFormat="0" applyProtection="0">
      <alignment horizontal="left" vertical="center" indent="1"/>
    </xf>
    <xf numFmtId="4" fontId="16" fillId="27" borderId="0" applyNumberFormat="0" applyProtection="0">
      <alignment horizontal="left" vertical="center" indent="1"/>
    </xf>
    <xf numFmtId="4" fontId="17" fillId="28" borderId="0" applyNumberFormat="0" applyProtection="0">
      <alignment horizontal="left" vertical="center" indent="1"/>
    </xf>
    <xf numFmtId="4" fontId="16" fillId="29" borderId="9" applyNumberFormat="0" applyProtection="0">
      <alignment horizontal="right" vertical="center"/>
    </xf>
    <xf numFmtId="4" fontId="18" fillId="27" borderId="0" applyNumberFormat="0" applyProtection="0">
      <alignment horizontal="left" vertical="center" indent="1"/>
    </xf>
    <xf numFmtId="4" fontId="18" fillId="30" borderId="0" applyNumberFormat="0" applyProtection="0">
      <alignment horizontal="left" vertical="center" indent="1"/>
    </xf>
    <xf numFmtId="0" fontId="19" fillId="28" borderId="9" applyNumberFormat="0" applyProtection="0">
      <alignment horizontal="left" vertical="center" indent="1"/>
    </xf>
    <xf numFmtId="0" fontId="19" fillId="28" borderId="9" applyNumberFormat="0" applyProtection="0">
      <alignment horizontal="left" vertical="top" indent="1"/>
    </xf>
    <xf numFmtId="0" fontId="19" fillId="30" borderId="9" applyNumberFormat="0" applyProtection="0">
      <alignment horizontal="left" vertical="center" indent="1"/>
    </xf>
    <xf numFmtId="0" fontId="19" fillId="30" borderId="9" applyNumberFormat="0" applyProtection="0">
      <alignment horizontal="left" vertical="top" indent="1"/>
    </xf>
    <xf numFmtId="0" fontId="19" fillId="31" borderId="9" applyNumberFormat="0" applyProtection="0">
      <alignment horizontal="left" vertical="center" indent="1"/>
    </xf>
    <xf numFmtId="0" fontId="19" fillId="31" borderId="9" applyNumberFormat="0" applyProtection="0">
      <alignment horizontal="left" vertical="top" indent="1"/>
    </xf>
    <xf numFmtId="0" fontId="19" fillId="32" borderId="9" applyNumberFormat="0" applyProtection="0">
      <alignment horizontal="left" vertical="center" indent="1"/>
    </xf>
    <xf numFmtId="0" fontId="19" fillId="32" borderId="9" applyNumberFormat="0" applyProtection="0">
      <alignment horizontal="left" vertical="top" indent="1"/>
    </xf>
    <xf numFmtId="4" fontId="14" fillId="30" borderId="0" applyNumberFormat="0" applyProtection="0">
      <alignment horizontal="left" vertical="center" indent="1"/>
    </xf>
    <xf numFmtId="4" fontId="16" fillId="33" borderId="9" applyNumberFormat="0" applyProtection="0">
      <alignment vertical="center"/>
    </xf>
    <xf numFmtId="4" fontId="20" fillId="33" borderId="9" applyNumberFormat="0" applyProtection="0">
      <alignment vertical="center"/>
    </xf>
    <xf numFmtId="4" fontId="16" fillId="33" borderId="9" applyNumberFormat="0" applyProtection="0">
      <alignment horizontal="left" vertical="center" indent="1"/>
    </xf>
    <xf numFmtId="0" fontId="16" fillId="33" borderId="9" applyNumberFormat="0" applyProtection="0">
      <alignment horizontal="left" vertical="top" indent="1"/>
    </xf>
    <xf numFmtId="4" fontId="16" fillId="27" borderId="9" applyNumberFormat="0" applyProtection="0">
      <alignment horizontal="right" vertical="center"/>
    </xf>
    <xf numFmtId="4" fontId="20" fillId="27" borderId="9" applyNumberFormat="0" applyProtection="0">
      <alignment horizontal="right" vertical="center"/>
    </xf>
    <xf numFmtId="4" fontId="16" fillId="29" borderId="9" applyNumberFormat="0" applyProtection="0">
      <alignment horizontal="left" vertical="center" indent="1"/>
    </xf>
    <xf numFmtId="0" fontId="16" fillId="30" borderId="9" applyNumberFormat="0" applyProtection="0">
      <alignment horizontal="left" vertical="top" indent="1"/>
    </xf>
    <xf numFmtId="4" fontId="21" fillId="34" borderId="0" applyNumberFormat="0" applyProtection="0">
      <alignment horizontal="left" vertical="center" indent="1"/>
    </xf>
    <xf numFmtId="4" fontId="22" fillId="27" borderId="9" applyNumberFormat="0" applyProtection="0">
      <alignment horizontal="right" vertical="center"/>
    </xf>
    <xf numFmtId="0" fontId="56" fillId="0" borderId="0" applyNumberFormat="0" applyFill="0" applyBorder="0" applyAlignment="0" applyProtection="0"/>
    <xf numFmtId="0" fontId="57" fillId="0" borderId="11" applyNumberFormat="0" applyFill="0" applyAlignment="0" applyProtection="0"/>
    <xf numFmtId="0" fontId="58" fillId="0" borderId="0" applyNumberFormat="0" applyFill="0" applyBorder="0" applyAlignment="0" applyProtection="0"/>
    <xf numFmtId="0" fontId="1" fillId="0" borderId="0"/>
    <xf numFmtId="0" fontId="1" fillId="0" borderId="0"/>
  </cellStyleXfs>
  <cellXfs count="1059">
    <xf numFmtId="0" fontId="0" fillId="0" borderId="0" xfId="0"/>
    <xf numFmtId="0" fontId="3" fillId="0" borderId="0" xfId="0" applyFont="1"/>
    <xf numFmtId="0" fontId="3" fillId="0" borderId="0" xfId="0" applyFont="1" applyBorder="1"/>
    <xf numFmtId="0" fontId="3" fillId="0" borderId="0" xfId="0" applyFont="1" applyAlignment="1">
      <alignment horizontal="center" vertical="center"/>
    </xf>
    <xf numFmtId="0" fontId="2" fillId="0" borderId="0" xfId="0" applyFont="1" applyBorder="1" applyAlignment="1">
      <alignment horizontal="center" vertical="center"/>
    </xf>
    <xf numFmtId="49" fontId="3" fillId="0" borderId="0" xfId="0" applyNumberFormat="1" applyFont="1"/>
    <xf numFmtId="49" fontId="3" fillId="0" borderId="0" xfId="0" applyNumberFormat="1" applyFont="1" applyBorder="1"/>
    <xf numFmtId="49" fontId="3" fillId="0" borderId="0" xfId="0" applyNumberFormat="1" applyFont="1" applyAlignment="1">
      <alignment horizontal="left" vertical="center"/>
    </xf>
    <xf numFmtId="0" fontId="2" fillId="0" borderId="0" xfId="0" applyFont="1"/>
    <xf numFmtId="0" fontId="8" fillId="0" borderId="0" xfId="0" applyFont="1" applyAlignment="1">
      <alignment vertical="center" wrapText="1"/>
    </xf>
    <xf numFmtId="0" fontId="8" fillId="0" borderId="0" xfId="0" applyFont="1" applyAlignment="1">
      <alignment horizontal="center" vertical="center" wrapText="1"/>
    </xf>
    <xf numFmtId="0" fontId="7"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Border="1" applyAlignment="1">
      <alignment horizontal="center" vertical="center" wrapText="1"/>
    </xf>
    <xf numFmtId="49" fontId="3" fillId="0" borderId="0" xfId="0" applyNumberFormat="1" applyFont="1" applyBorder="1" applyAlignment="1">
      <alignment vertical="center" wrapText="1"/>
    </xf>
    <xf numFmtId="0" fontId="3" fillId="0" borderId="0" xfId="0" applyFont="1" applyBorder="1" applyAlignment="1">
      <alignment vertical="center" wrapText="1"/>
    </xf>
    <xf numFmtId="0" fontId="3" fillId="0" borderId="0" xfId="0" applyFont="1" applyAlignment="1">
      <alignment horizontal="right" vertical="center" wrapText="1"/>
    </xf>
    <xf numFmtId="0" fontId="3" fillId="0" borderId="0" xfId="0" applyFont="1" applyAlignment="1">
      <alignment horizontal="center" vertical="center" wrapText="1"/>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8" fillId="0" borderId="0" xfId="0" applyFont="1" applyAlignment="1">
      <alignment horizontal="left" vertical="center" wrapText="1"/>
    </xf>
    <xf numFmtId="0" fontId="3" fillId="0" borderId="15" xfId="0" applyFont="1" applyFill="1" applyBorder="1" applyAlignment="1">
      <alignment horizontal="center" vertical="center" wrapText="1"/>
    </xf>
    <xf numFmtId="0" fontId="3" fillId="0" borderId="0" xfId="0" applyFont="1" applyFill="1"/>
    <xf numFmtId="49" fontId="3" fillId="0" borderId="0" xfId="0" applyNumberFormat="1" applyFont="1" applyAlignment="1">
      <alignment horizontal="left" vertical="center" wrapText="1" indent="1"/>
    </xf>
    <xf numFmtId="3" fontId="2" fillId="24" borderId="13" xfId="0" applyNumberFormat="1" applyFont="1" applyFill="1" applyBorder="1" applyAlignment="1">
      <alignment horizontal="right" vertical="center" wrapText="1" indent="1"/>
    </xf>
    <xf numFmtId="3" fontId="2" fillId="24" borderId="14" xfId="0" applyNumberFormat="1" applyFont="1" applyFill="1" applyBorder="1" applyAlignment="1">
      <alignment horizontal="right" vertical="center" wrapText="1" indent="1"/>
    </xf>
    <xf numFmtId="3" fontId="3" fillId="35" borderId="13" xfId="0" applyNumberFormat="1" applyFont="1" applyFill="1" applyBorder="1" applyAlignment="1">
      <alignment horizontal="right" vertical="center" wrapText="1" indent="1"/>
    </xf>
    <xf numFmtId="3" fontId="2" fillId="24" borderId="17" xfId="0" applyNumberFormat="1" applyFont="1" applyFill="1" applyBorder="1" applyAlignment="1" applyProtection="1">
      <alignment horizontal="right" vertical="center" wrapText="1" indent="1"/>
    </xf>
    <xf numFmtId="3" fontId="2" fillId="24" borderId="18" xfId="0" applyNumberFormat="1" applyFont="1" applyFill="1" applyBorder="1" applyAlignment="1">
      <alignment horizontal="right" vertical="center" wrapText="1" indent="1"/>
    </xf>
    <xf numFmtId="0" fontId="2" fillId="0" borderId="13" xfId="0" applyFont="1" applyBorder="1" applyAlignment="1">
      <alignment horizontal="left" vertical="top" wrapText="1" indent="1"/>
    </xf>
    <xf numFmtId="0" fontId="3" fillId="0" borderId="13" xfId="0" applyFont="1" applyBorder="1" applyAlignment="1">
      <alignment horizontal="left" vertical="top" wrapText="1" indent="1"/>
    </xf>
    <xf numFmtId="0" fontId="2" fillId="0" borderId="17" xfId="0" applyFont="1" applyBorder="1" applyAlignment="1">
      <alignment horizontal="left" wrapText="1" indent="1"/>
    </xf>
    <xf numFmtId="0" fontId="3" fillId="0" borderId="0" xfId="0" applyFont="1" applyAlignment="1">
      <alignment horizontal="left" indent="1"/>
    </xf>
    <xf numFmtId="3" fontId="7" fillId="24" borderId="13" xfId="0" applyNumberFormat="1" applyFont="1" applyFill="1" applyBorder="1" applyAlignment="1">
      <alignment horizontal="right" vertical="center" wrapText="1" indent="1"/>
    </xf>
    <xf numFmtId="3" fontId="7" fillId="24" borderId="17" xfId="0" applyNumberFormat="1" applyFont="1" applyFill="1" applyBorder="1" applyAlignment="1">
      <alignment horizontal="right" vertical="center" wrapText="1" indent="1"/>
    </xf>
    <xf numFmtId="3" fontId="3" fillId="0" borderId="13" xfId="0" applyNumberFormat="1" applyFont="1" applyFill="1" applyBorder="1" applyAlignment="1">
      <alignment horizontal="right" vertical="center" wrapText="1" indent="1"/>
    </xf>
    <xf numFmtId="0" fontId="7" fillId="24" borderId="14" xfId="0" applyFont="1" applyFill="1" applyBorder="1" applyAlignment="1">
      <alignment horizontal="right" vertical="center" wrapText="1" indent="1"/>
    </xf>
    <xf numFmtId="0" fontId="7" fillId="0" borderId="13" xfId="0" applyFont="1" applyBorder="1" applyAlignment="1">
      <alignment horizontal="left" vertical="center" wrapText="1" indent="1"/>
    </xf>
    <xf numFmtId="0" fontId="8" fillId="0" borderId="0" xfId="0" applyFont="1" applyAlignment="1">
      <alignment horizontal="left" vertical="center" wrapText="1" indent="1"/>
    </xf>
    <xf numFmtId="49" fontId="3" fillId="0" borderId="0" xfId="0" applyNumberFormat="1" applyFont="1" applyAlignment="1">
      <alignment vertical="center" wrapText="1"/>
    </xf>
    <xf numFmtId="3" fontId="8" fillId="0" borderId="0" xfId="45" applyNumberFormat="1" applyFont="1" applyBorder="1" applyAlignment="1">
      <alignment vertical="center" wrapText="1"/>
    </xf>
    <xf numFmtId="0" fontId="8" fillId="24" borderId="18" xfId="0" applyFont="1" applyFill="1" applyBorder="1" applyAlignment="1">
      <alignment horizontal="right" vertical="center" wrapText="1" indent="1"/>
    </xf>
    <xf numFmtId="0" fontId="7" fillId="0" borderId="17" xfId="0" applyFont="1" applyBorder="1" applyAlignment="1">
      <alignment horizontal="left" vertical="center" wrapText="1" indent="1"/>
    </xf>
    <xf numFmtId="3" fontId="7" fillId="35" borderId="14" xfId="0" applyNumberFormat="1" applyFont="1" applyFill="1" applyBorder="1" applyAlignment="1">
      <alignment horizontal="right" vertical="center" wrapText="1" indent="1"/>
    </xf>
    <xf numFmtId="0" fontId="0" fillId="0" borderId="0" xfId="0" applyBorder="1"/>
    <xf numFmtId="0" fontId="7" fillId="0" borderId="13" xfId="0" applyFont="1" applyFill="1" applyBorder="1" applyAlignment="1">
      <alignment horizontal="left" vertical="center" wrapText="1" indent="1"/>
    </xf>
    <xf numFmtId="0" fontId="8" fillId="0" borderId="0" xfId="0" applyFont="1"/>
    <xf numFmtId="3" fontId="8" fillId="0" borderId="16" xfId="45" applyNumberFormat="1"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0" xfId="0" applyFont="1" applyFill="1" applyAlignment="1">
      <alignment vertical="center" wrapText="1"/>
    </xf>
    <xf numFmtId="0" fontId="8" fillId="0" borderId="0" xfId="0" applyFont="1" applyFill="1" applyAlignment="1">
      <alignment horizontal="left" vertical="center" wrapText="1" indent="1"/>
    </xf>
    <xf numFmtId="0" fontId="8" fillId="0" borderId="0" xfId="0" applyFont="1" applyFill="1" applyAlignment="1">
      <alignment horizontal="left" vertical="center" wrapText="1" indent="3"/>
    </xf>
    <xf numFmtId="0" fontId="8" fillId="0" borderId="0" xfId="0" applyFont="1" applyFill="1" applyAlignment="1">
      <alignment horizontal="left" vertical="center" wrapText="1" indent="2"/>
    </xf>
    <xf numFmtId="0" fontId="3" fillId="0" borderId="0" xfId="0" applyFont="1" applyFill="1" applyAlignment="1">
      <alignment vertical="center" wrapText="1"/>
    </xf>
    <xf numFmtId="0" fontId="0" fillId="0" borderId="0" xfId="0" applyFill="1"/>
    <xf numFmtId="0" fontId="30" fillId="0" borderId="0" xfId="0" applyFont="1" applyFill="1" applyAlignment="1">
      <alignment vertical="center" wrapText="1"/>
    </xf>
    <xf numFmtId="0" fontId="8" fillId="35" borderId="14" xfId="0" applyFont="1" applyFill="1" applyBorder="1" applyAlignment="1">
      <alignment horizontal="left" vertical="center" wrapText="1" indent="1"/>
    </xf>
    <xf numFmtId="0" fontId="36" fillId="0" borderId="0" xfId="0" applyFont="1"/>
    <xf numFmtId="0" fontId="7" fillId="0" borderId="23" xfId="0" applyFont="1" applyFill="1" applyBorder="1" applyAlignment="1">
      <alignment horizontal="center" vertical="center" wrapText="1"/>
    </xf>
    <xf numFmtId="0" fontId="7" fillId="0" borderId="0" xfId="0" applyFont="1" applyFill="1" applyAlignment="1">
      <alignment vertical="center" wrapText="1"/>
    </xf>
    <xf numFmtId="49" fontId="9" fillId="0" borderId="0" xfId="0" applyNumberFormat="1" applyFont="1" applyAlignment="1">
      <alignment horizontal="left" vertical="center" wrapText="1" indent="1"/>
    </xf>
    <xf numFmtId="0" fontId="0" fillId="0" borderId="0" xfId="0" applyAlignment="1">
      <alignment wrapText="1"/>
    </xf>
    <xf numFmtId="0" fontId="8" fillId="0" borderId="15" xfId="0" applyFont="1" applyFill="1" applyBorder="1" applyAlignment="1">
      <alignment horizontal="center" vertical="center" wrapText="1"/>
    </xf>
    <xf numFmtId="3" fontId="2" fillId="0" borderId="14" xfId="0" applyNumberFormat="1" applyFont="1" applyFill="1" applyBorder="1" applyAlignment="1">
      <alignment horizontal="right" vertical="center" wrapText="1" indent="1"/>
    </xf>
    <xf numFmtId="0" fontId="3" fillId="0" borderId="0" xfId="0" applyFont="1" applyAlignment="1">
      <alignment horizontal="justify"/>
    </xf>
    <xf numFmtId="0" fontId="3" fillId="0" borderId="16" xfId="0" applyFont="1" applyFill="1" applyBorder="1" applyAlignment="1">
      <alignment horizontal="center" vertical="center"/>
    </xf>
    <xf numFmtId="49" fontId="3" fillId="0" borderId="0" xfId="0" applyNumberFormat="1" applyFont="1" applyAlignment="1">
      <alignment horizontal="left" wrapText="1" indent="1"/>
    </xf>
    <xf numFmtId="0" fontId="3" fillId="0" borderId="0" xfId="0" applyFont="1" applyAlignment="1">
      <alignment vertical="center"/>
    </xf>
    <xf numFmtId="0" fontId="0" fillId="0" borderId="0" xfId="0" applyAlignment="1">
      <alignment vertical="center"/>
    </xf>
    <xf numFmtId="0" fontId="25" fillId="0" borderId="0" xfId="0" applyFont="1" applyBorder="1" applyAlignment="1">
      <alignment vertical="center"/>
    </xf>
    <xf numFmtId="0" fontId="25" fillId="35" borderId="14" xfId="0" applyFont="1" applyFill="1" applyBorder="1" applyAlignment="1">
      <alignment horizontal="left" vertical="center" wrapText="1" indent="1"/>
    </xf>
    <xf numFmtId="0" fontId="8" fillId="35" borderId="26" xfId="0" applyFont="1" applyFill="1" applyBorder="1" applyAlignment="1">
      <alignment horizontal="left" vertical="center" wrapText="1" indent="1"/>
    </xf>
    <xf numFmtId="0" fontId="8" fillId="0" borderId="13" xfId="0" applyFont="1" applyBorder="1" applyAlignment="1">
      <alignment horizontal="left" vertical="top" wrapText="1" indent="1"/>
    </xf>
    <xf numFmtId="3" fontId="7" fillId="24" borderId="14" xfId="0" applyNumberFormat="1" applyFont="1" applyFill="1" applyBorder="1" applyAlignment="1">
      <alignment horizontal="right" vertical="center" wrapText="1" indent="1"/>
    </xf>
    <xf numFmtId="3" fontId="3" fillId="35" borderId="13" xfId="0" applyNumberFormat="1" applyFont="1" applyFill="1" applyBorder="1" applyAlignment="1">
      <alignment vertical="center" wrapText="1"/>
    </xf>
    <xf numFmtId="166" fontId="3" fillId="35" borderId="13" xfId="27" applyNumberFormat="1" applyFont="1" applyFill="1" applyBorder="1" applyAlignment="1">
      <alignment horizontal="right" vertical="center" wrapText="1" indent="1"/>
    </xf>
    <xf numFmtId="166" fontId="3" fillId="37" borderId="13" xfId="27" applyNumberFormat="1" applyFont="1" applyFill="1" applyBorder="1" applyAlignment="1">
      <alignment horizontal="right" vertical="center" wrapText="1" indent="1"/>
    </xf>
    <xf numFmtId="3" fontId="7" fillId="35" borderId="20" xfId="0" applyNumberFormat="1" applyFont="1" applyFill="1" applyBorder="1" applyAlignment="1">
      <alignment horizontal="right" vertical="center" wrapText="1" indent="1"/>
    </xf>
    <xf numFmtId="3" fontId="8" fillId="0" borderId="13" xfId="0" applyNumberFormat="1" applyFont="1" applyBorder="1" applyAlignment="1">
      <alignment horizontal="center" vertical="center" wrapText="1"/>
    </xf>
    <xf numFmtId="3" fontId="8" fillId="0" borderId="14" xfId="0" applyNumberFormat="1" applyFont="1" applyBorder="1" applyAlignment="1">
      <alignment horizontal="center" vertical="center" wrapText="1"/>
    </xf>
    <xf numFmtId="3" fontId="7" fillId="24" borderId="27" xfId="0" applyNumberFormat="1" applyFont="1" applyFill="1" applyBorder="1" applyAlignment="1">
      <alignment horizontal="right" vertical="center" wrapText="1" indent="1"/>
    </xf>
    <xf numFmtId="3" fontId="7" fillId="35" borderId="27" xfId="0" applyNumberFormat="1" applyFont="1" applyFill="1" applyBorder="1" applyAlignment="1">
      <alignment horizontal="right" vertical="center" wrapText="1" indent="1"/>
    </xf>
    <xf numFmtId="3" fontId="7" fillId="24" borderId="20" xfId="0" applyNumberFormat="1" applyFont="1" applyFill="1" applyBorder="1" applyAlignment="1">
      <alignment horizontal="right" vertical="center" wrapText="1" indent="1"/>
    </xf>
    <xf numFmtId="3" fontId="7" fillId="24" borderId="28" xfId="0" applyNumberFormat="1" applyFont="1" applyFill="1" applyBorder="1" applyAlignment="1">
      <alignment horizontal="right" vertical="center" wrapText="1" indent="1"/>
    </xf>
    <xf numFmtId="3" fontId="8" fillId="0" borderId="18" xfId="0" applyNumberFormat="1" applyFont="1" applyBorder="1" applyAlignment="1">
      <alignment horizontal="center" vertical="center" wrapText="1"/>
    </xf>
    <xf numFmtId="0" fontId="76" fillId="0" borderId="0" xfId="41"/>
    <xf numFmtId="0" fontId="8" fillId="32" borderId="15" xfId="0" applyFont="1" applyFill="1" applyBorder="1" applyAlignment="1">
      <alignment vertical="center" wrapText="1"/>
    </xf>
    <xf numFmtId="0" fontId="7" fillId="0" borderId="0" xfId="0" applyFont="1" applyBorder="1" applyAlignment="1">
      <alignment horizontal="left" vertical="center" wrapText="1"/>
    </xf>
    <xf numFmtId="0" fontId="8" fillId="0" borderId="0" xfId="44" applyFont="1" applyAlignment="1">
      <alignment vertical="center" wrapText="1"/>
    </xf>
    <xf numFmtId="0" fontId="0" fillId="0" borderId="0" xfId="0" applyNumberFormat="1" applyAlignment="1">
      <alignment vertical="center" wrapText="1"/>
    </xf>
    <xf numFmtId="165" fontId="62" fillId="37" borderId="13" xfId="76" quotePrefix="1" applyNumberFormat="1" applyFont="1" applyFill="1" applyBorder="1" applyAlignment="1" applyProtection="1">
      <alignment horizontal="left" vertical="center" wrapText="1" indent="1"/>
      <protection locked="0"/>
    </xf>
    <xf numFmtId="165" fontId="61" fillId="37" borderId="13" xfId="84" quotePrefix="1" applyNumberFormat="1" applyFont="1" applyFill="1" applyBorder="1" applyAlignment="1" applyProtection="1">
      <alignment horizontal="left" vertical="center" wrapText="1" indent="1"/>
      <protection locked="0"/>
    </xf>
    <xf numFmtId="165" fontId="61" fillId="37" borderId="13" xfId="83" quotePrefix="1" applyNumberFormat="1" applyFont="1" applyFill="1" applyBorder="1" applyProtection="1">
      <alignment horizontal="left" vertical="center" indent="1"/>
      <protection locked="0"/>
    </xf>
    <xf numFmtId="0" fontId="8" fillId="0" borderId="13" xfId="0" applyFont="1" applyBorder="1"/>
    <xf numFmtId="165" fontId="62" fillId="37" borderId="13" xfId="51" quotePrefix="1" applyNumberFormat="1" applyFont="1" applyFill="1" applyBorder="1">
      <alignment horizontal="left" vertical="center" indent="1"/>
    </xf>
    <xf numFmtId="165" fontId="62" fillId="37" borderId="13" xfId="51" applyNumberFormat="1" applyFont="1" applyFill="1" applyBorder="1">
      <alignment horizontal="left" vertical="center" indent="1"/>
    </xf>
    <xf numFmtId="165" fontId="61" fillId="37" borderId="13" xfId="83" applyNumberFormat="1" applyFont="1" applyFill="1" applyBorder="1" applyAlignment="1" applyProtection="1">
      <alignment vertical="center"/>
      <protection locked="0"/>
    </xf>
    <xf numFmtId="165" fontId="62" fillId="37" borderId="13" xfId="83" quotePrefix="1" applyNumberFormat="1" applyFont="1" applyFill="1" applyBorder="1" applyProtection="1">
      <alignment horizontal="left" vertical="center" indent="1"/>
      <protection locked="0"/>
    </xf>
    <xf numFmtId="165" fontId="61" fillId="37" borderId="13" xfId="84" applyNumberFormat="1" applyFont="1" applyFill="1" applyBorder="1" applyAlignment="1" applyProtection="1">
      <alignment horizontal="left" vertical="center" wrapText="1" indent="1"/>
      <protection locked="0"/>
    </xf>
    <xf numFmtId="0" fontId="7" fillId="0" borderId="42" xfId="0" applyFont="1" applyFill="1" applyBorder="1" applyAlignment="1">
      <alignment horizontal="center" vertical="center" wrapText="1"/>
    </xf>
    <xf numFmtId="0" fontId="7" fillId="35" borderId="43" xfId="0" applyFont="1" applyFill="1" applyBorder="1" applyAlignment="1">
      <alignment horizontal="left" vertical="center" wrapText="1" indent="1"/>
    </xf>
    <xf numFmtId="0" fontId="8" fillId="0" borderId="43" xfId="0" applyFont="1" applyFill="1" applyBorder="1" applyAlignment="1">
      <alignment horizontal="left" vertical="center" wrapText="1" indent="1"/>
    </xf>
    <xf numFmtId="0" fontId="8" fillId="0" borderId="45" xfId="0" applyFont="1" applyFill="1" applyBorder="1" applyAlignment="1">
      <alignment horizontal="left" vertical="center" wrapText="1" indent="1"/>
    </xf>
    <xf numFmtId="0" fontId="8" fillId="37" borderId="43" xfId="0" applyFont="1" applyFill="1" applyBorder="1" applyAlignment="1">
      <alignment horizontal="left" vertical="center" wrapText="1" indent="1"/>
    </xf>
    <xf numFmtId="0" fontId="8" fillId="0" borderId="44" xfId="0" applyFont="1" applyFill="1" applyBorder="1" applyAlignment="1">
      <alignment horizontal="left" vertical="center" wrapText="1" indent="1"/>
    </xf>
    <xf numFmtId="165" fontId="3" fillId="0" borderId="0" xfId="0" applyNumberFormat="1" applyFont="1" applyBorder="1"/>
    <xf numFmtId="0" fontId="30" fillId="0" borderId="0" xfId="0" applyFont="1" applyBorder="1" applyAlignment="1">
      <alignment horizontal="left"/>
    </xf>
    <xf numFmtId="0" fontId="30" fillId="0" borderId="0" xfId="0" applyFont="1" applyBorder="1" applyAlignment="1">
      <alignment horizontal="left" vertical="center"/>
    </xf>
    <xf numFmtId="0" fontId="78" fillId="0" borderId="0" xfId="0" applyFont="1" applyFill="1" applyAlignment="1">
      <alignment vertical="center" wrapText="1"/>
    </xf>
    <xf numFmtId="0" fontId="80" fillId="0" borderId="0" xfId="0" applyFont="1"/>
    <xf numFmtId="0" fontId="79" fillId="0" borderId="43" xfId="0" applyFont="1" applyFill="1" applyBorder="1" applyAlignment="1">
      <alignment horizontal="left" vertical="center" wrapText="1" indent="1"/>
    </xf>
    <xf numFmtId="0" fontId="67" fillId="0" borderId="0" xfId="0" applyFont="1" applyFill="1" applyAlignment="1">
      <alignment horizontal="left" vertical="center" indent="1"/>
    </xf>
    <xf numFmtId="0" fontId="10" fillId="0" borderId="0" xfId="0" applyFont="1" applyAlignment="1">
      <alignment horizontal="center" vertical="center"/>
    </xf>
    <xf numFmtId="0" fontId="10" fillId="0" borderId="0" xfId="0" applyFont="1"/>
    <xf numFmtId="0" fontId="25" fillId="0" borderId="43" xfId="0" applyFont="1" applyFill="1" applyBorder="1" applyAlignment="1">
      <alignment horizontal="left" vertical="center" wrapText="1" indent="1"/>
    </xf>
    <xf numFmtId="0" fontId="79" fillId="37" borderId="43" xfId="0" applyFont="1" applyFill="1" applyBorder="1" applyAlignment="1">
      <alignment horizontal="left" vertical="center" wrapText="1" indent="1"/>
    </xf>
    <xf numFmtId="49" fontId="79" fillId="37" borderId="43" xfId="0" applyNumberFormat="1" applyFont="1" applyFill="1" applyBorder="1" applyAlignment="1">
      <alignment horizontal="left" vertical="center" wrapText="1" indent="1"/>
    </xf>
    <xf numFmtId="0" fontId="3" fillId="0" borderId="0" xfId="0" applyFont="1" applyFill="1" applyBorder="1"/>
    <xf numFmtId="0" fontId="3" fillId="0" borderId="0" xfId="0" applyFont="1" applyFill="1" applyBorder="1" applyAlignment="1">
      <alignment vertical="center"/>
    </xf>
    <xf numFmtId="0" fontId="3" fillId="0" borderId="16" xfId="0" applyFont="1" applyFill="1" applyBorder="1" applyAlignment="1">
      <alignment horizontal="center" vertical="center" wrapText="1"/>
    </xf>
    <xf numFmtId="49" fontId="3" fillId="0" borderId="0" xfId="0" applyNumberFormat="1" applyFont="1" applyFill="1" applyBorder="1" applyAlignment="1">
      <alignment horizontal="left" indent="1"/>
    </xf>
    <xf numFmtId="0" fontId="25" fillId="0" borderId="0" xfId="0" applyFont="1" applyFill="1" applyBorder="1" applyAlignment="1">
      <alignment vertical="center"/>
    </xf>
    <xf numFmtId="0" fontId="3" fillId="0" borderId="0" xfId="40" applyFont="1"/>
    <xf numFmtId="0" fontId="3" fillId="0" borderId="15" xfId="40" applyFont="1" applyBorder="1" applyAlignment="1">
      <alignment horizontal="center" vertical="center" wrapText="1"/>
    </xf>
    <xf numFmtId="49" fontId="3" fillId="0" borderId="0" xfId="40" applyNumberFormat="1" applyFont="1"/>
    <xf numFmtId="0" fontId="77" fillId="35" borderId="43" xfId="0" applyFont="1" applyFill="1" applyBorder="1" applyAlignment="1">
      <alignment horizontal="left" vertical="center" wrapText="1" indent="1"/>
    </xf>
    <xf numFmtId="0" fontId="3" fillId="0" borderId="15" xfId="43" applyFont="1" applyBorder="1" applyAlignment="1">
      <alignment horizontal="center" vertical="center" wrapText="1"/>
    </xf>
    <xf numFmtId="0" fontId="3" fillId="0" borderId="16" xfId="43" applyFont="1" applyBorder="1" applyAlignment="1">
      <alignment horizontal="center" vertical="center" wrapText="1"/>
    </xf>
    <xf numFmtId="0" fontId="79" fillId="0" borderId="16" xfId="41" applyFont="1" applyBorder="1" applyAlignment="1">
      <alignment horizontal="center" vertical="center"/>
    </xf>
    <xf numFmtId="0" fontId="3" fillId="0" borderId="15" xfId="0" applyFont="1" applyBorder="1" applyAlignment="1">
      <alignment horizontal="center" vertical="top"/>
    </xf>
    <xf numFmtId="0" fontId="3" fillId="0" borderId="0" xfId="0" applyFont="1" applyAlignment="1">
      <alignment horizontal="left" vertical="center"/>
    </xf>
    <xf numFmtId="0" fontId="3" fillId="0" borderId="0" xfId="40" applyFont="1" applyAlignment="1">
      <alignment vertical="center" wrapText="1"/>
    </xf>
    <xf numFmtId="0" fontId="3" fillId="0" borderId="0" xfId="40" applyFont="1" applyBorder="1" applyAlignment="1">
      <alignment horizontal="center" vertical="center" wrapText="1"/>
    </xf>
    <xf numFmtId="0" fontId="7" fillId="0" borderId="0" xfId="40" applyFont="1" applyBorder="1" applyAlignment="1">
      <alignment horizontal="left" vertical="center" wrapText="1" indent="1"/>
    </xf>
    <xf numFmtId="49" fontId="35" fillId="0" borderId="0" xfId="40" applyNumberFormat="1" applyFont="1"/>
    <xf numFmtId="0" fontId="79" fillId="0" borderId="13" xfId="0" applyFont="1" applyFill="1" applyBorder="1" applyAlignment="1">
      <alignment vertical="center" wrapText="1"/>
    </xf>
    <xf numFmtId="0" fontId="79" fillId="0" borderId="15" xfId="0" applyFont="1" applyFill="1" applyBorder="1" applyAlignment="1">
      <alignment horizontal="right" vertical="center" wrapText="1" indent="1"/>
    </xf>
    <xf numFmtId="0" fontId="79" fillId="0" borderId="22" xfId="0" applyFont="1" applyFill="1" applyBorder="1" applyAlignment="1">
      <alignment horizontal="right" vertical="center" wrapText="1" indent="1"/>
    </xf>
    <xf numFmtId="0" fontId="77" fillId="0" borderId="30" xfId="0" applyFont="1" applyBorder="1" applyAlignment="1">
      <alignment horizontal="center" vertical="center"/>
    </xf>
    <xf numFmtId="0" fontId="77" fillId="0" borderId="31" xfId="0" applyFont="1" applyBorder="1" applyAlignment="1">
      <alignment horizontal="center" vertical="center"/>
    </xf>
    <xf numFmtId="0" fontId="77" fillId="0" borderId="36" xfId="0" applyFont="1" applyBorder="1" applyAlignment="1">
      <alignment horizontal="center" vertical="center"/>
    </xf>
    <xf numFmtId="14" fontId="79" fillId="0" borderId="34" xfId="0" applyNumberFormat="1" applyFont="1" applyFill="1" applyBorder="1" applyAlignment="1">
      <alignment horizontal="center" vertical="center" wrapText="1"/>
    </xf>
    <xf numFmtId="14" fontId="79" fillId="0" borderId="14" xfId="0" applyNumberFormat="1" applyFont="1" applyFill="1" applyBorder="1" applyAlignment="1">
      <alignment horizontal="center" vertical="center" wrapText="1"/>
    </xf>
    <xf numFmtId="3" fontId="7" fillId="37" borderId="20" xfId="0" applyNumberFormat="1" applyFont="1" applyFill="1" applyBorder="1" applyAlignment="1">
      <alignment horizontal="right" vertical="center" wrapText="1" indent="1"/>
    </xf>
    <xf numFmtId="49" fontId="78" fillId="0" borderId="0" xfId="0" applyNumberFormat="1" applyFont="1" applyAlignment="1">
      <alignment horizontal="left" vertical="center"/>
    </xf>
    <xf numFmtId="0" fontId="79" fillId="43" borderId="13" xfId="0" applyFont="1" applyFill="1" applyBorder="1" applyAlignment="1">
      <alignment vertical="center" wrapText="1"/>
    </xf>
    <xf numFmtId="0" fontId="79" fillId="44" borderId="13" xfId="0" applyFont="1" applyFill="1" applyBorder="1" applyAlignment="1">
      <alignment vertical="center" wrapText="1"/>
    </xf>
    <xf numFmtId="0" fontId="79" fillId="45" borderId="29" xfId="0" applyFont="1" applyFill="1" applyBorder="1" applyAlignment="1">
      <alignment vertical="center" wrapText="1"/>
    </xf>
    <xf numFmtId="0" fontId="7" fillId="0" borderId="43" xfId="0" applyFont="1" applyFill="1" applyBorder="1" applyAlignment="1">
      <alignment horizontal="left" vertical="center" wrapText="1" indent="1"/>
    </xf>
    <xf numFmtId="3" fontId="3" fillId="35" borderId="13" xfId="0" applyNumberFormat="1" applyFont="1" applyFill="1" applyBorder="1" applyAlignment="1">
      <alignment horizontal="center" vertical="center" wrapText="1"/>
    </xf>
    <xf numFmtId="0" fontId="78" fillId="0" borderId="0" xfId="0" applyFont="1"/>
    <xf numFmtId="3" fontId="66" fillId="0" borderId="0" xfId="0" applyNumberFormat="1" applyFont="1"/>
    <xf numFmtId="49" fontId="8" fillId="0" borderId="0" xfId="0" applyNumberFormat="1" applyFont="1" applyAlignment="1">
      <alignment horizontal="left" vertical="center"/>
    </xf>
    <xf numFmtId="0" fontId="2" fillId="0" borderId="15" xfId="0" applyFont="1" applyBorder="1" applyAlignment="1">
      <alignment horizontal="center" vertical="center" wrapText="1"/>
    </xf>
    <xf numFmtId="0" fontId="3" fillId="0" borderId="0" xfId="0" applyFont="1" applyAlignment="1"/>
    <xf numFmtId="0" fontId="3" fillId="0" borderId="0" xfId="0" applyFont="1" applyAlignment="1">
      <alignment vertical="top" wrapText="1"/>
    </xf>
    <xf numFmtId="0" fontId="77" fillId="0" borderId="43" xfId="0" applyFont="1" applyFill="1" applyBorder="1" applyAlignment="1">
      <alignment horizontal="left" vertical="center" wrapText="1" indent="1"/>
    </xf>
    <xf numFmtId="0" fontId="3" fillId="0" borderId="72" xfId="0" applyFont="1" applyFill="1" applyBorder="1" applyAlignment="1">
      <alignment horizontal="center" vertical="center" wrapText="1"/>
    </xf>
    <xf numFmtId="0" fontId="7" fillId="0" borderId="72" xfId="0" applyFont="1" applyFill="1" applyBorder="1" applyAlignment="1">
      <alignment horizontal="left" vertical="center" wrapText="1" indent="1"/>
    </xf>
    <xf numFmtId="0" fontId="7" fillId="0" borderId="72" xfId="0" applyFont="1" applyFill="1" applyBorder="1" applyAlignment="1">
      <alignment horizontal="center" vertical="center" wrapText="1"/>
    </xf>
    <xf numFmtId="0" fontId="3" fillId="0" borderId="72" xfId="0" applyFont="1" applyFill="1" applyBorder="1" applyAlignment="1">
      <alignment horizontal="right" vertical="center" wrapText="1" indent="1"/>
    </xf>
    <xf numFmtId="49" fontId="92" fillId="0" borderId="52" xfId="40" applyNumberFormat="1" applyFont="1" applyBorder="1"/>
    <xf numFmtId="0" fontId="25" fillId="0" borderId="27" xfId="40" applyFont="1" applyBorder="1"/>
    <xf numFmtId="0" fontId="80" fillId="0" borderId="0" xfId="40" applyFont="1" applyAlignment="1">
      <alignment vertical="center" wrapText="1"/>
    </xf>
    <xf numFmtId="0" fontId="25" fillId="0" borderId="20" xfId="40" applyFont="1" applyBorder="1" applyAlignment="1">
      <alignment vertical="center"/>
    </xf>
    <xf numFmtId="0" fontId="25" fillId="0" borderId="52" xfId="40" applyFont="1" applyBorder="1" applyAlignment="1">
      <alignment vertical="center"/>
    </xf>
    <xf numFmtId="0" fontId="7" fillId="0" borderId="60" xfId="0" applyFont="1" applyFill="1" applyBorder="1" applyAlignment="1">
      <alignment horizontal="center" vertical="center" wrapText="1"/>
    </xf>
    <xf numFmtId="0" fontId="8" fillId="0" borderId="20" xfId="0" applyFont="1" applyFill="1" applyBorder="1" applyAlignment="1">
      <alignment horizontal="left" vertical="center" wrapText="1" indent="1"/>
    </xf>
    <xf numFmtId="0" fontId="79" fillId="0" borderId="20" xfId="0" applyFont="1" applyFill="1" applyBorder="1" applyAlignment="1">
      <alignment horizontal="left" vertical="center" wrapText="1" indent="1"/>
    </xf>
    <xf numFmtId="0" fontId="78" fillId="0" borderId="20" xfId="0" applyFont="1" applyFill="1" applyBorder="1" applyAlignment="1">
      <alignment horizontal="left" vertical="center" wrapText="1" indent="1"/>
    </xf>
    <xf numFmtId="0" fontId="8" fillId="0" borderId="43" xfId="0" applyNumberFormat="1" applyFont="1" applyFill="1" applyBorder="1" applyAlignment="1">
      <alignment horizontal="left" vertical="center" wrapText="1" indent="1"/>
    </xf>
    <xf numFmtId="3" fontId="7" fillId="24" borderId="62" xfId="0" applyNumberFormat="1" applyFont="1" applyFill="1" applyBorder="1" applyAlignment="1">
      <alignment horizontal="right" vertical="center" wrapText="1" indent="1"/>
    </xf>
    <xf numFmtId="3" fontId="7" fillId="24" borderId="77" xfId="0" applyNumberFormat="1" applyFont="1" applyFill="1" applyBorder="1" applyAlignment="1">
      <alignment horizontal="right" vertical="center" wrapText="1" indent="1"/>
    </xf>
    <xf numFmtId="165" fontId="3" fillId="38" borderId="0" xfId="0" applyNumberFormat="1" applyFont="1" applyFill="1" applyAlignment="1">
      <alignment horizontal="right" vertical="center" indent="1"/>
    </xf>
    <xf numFmtId="4" fontId="3" fillId="0" borderId="0" xfId="0" applyNumberFormat="1" applyFont="1" applyFill="1" applyAlignment="1">
      <alignment horizontal="right" vertical="center" indent="1"/>
    </xf>
    <xf numFmtId="0" fontId="3" fillId="38" borderId="0" xfId="0" applyFont="1" applyFill="1"/>
    <xf numFmtId="0" fontId="94" fillId="0" borderId="0" xfId="0" applyFont="1" applyFill="1" applyAlignment="1">
      <alignment horizontal="left" vertical="center" wrapText="1" indent="3"/>
    </xf>
    <xf numFmtId="0" fontId="1" fillId="0" borderId="0" xfId="0" applyFont="1"/>
    <xf numFmtId="0" fontId="70" fillId="0" borderId="0" xfId="0" applyFont="1"/>
    <xf numFmtId="0" fontId="95" fillId="0" borderId="0" xfId="0" applyFont="1"/>
    <xf numFmtId="3" fontId="25" fillId="0" borderId="0" xfId="45" applyNumberFormat="1" applyFont="1" applyBorder="1" applyAlignment="1">
      <alignment vertical="center"/>
    </xf>
    <xf numFmtId="0" fontId="96" fillId="0" borderId="0" xfId="0" applyFont="1" applyAlignment="1">
      <alignment horizontal="center"/>
    </xf>
    <xf numFmtId="0" fontId="8" fillId="0" borderId="0" xfId="0" applyFont="1" applyAlignment="1">
      <alignment horizontal="center"/>
    </xf>
    <xf numFmtId="4" fontId="7" fillId="24" borderId="17" xfId="0" applyNumberFormat="1" applyFont="1" applyFill="1" applyBorder="1" applyAlignment="1">
      <alignment horizontal="right" vertical="center" wrapText="1" indent="1"/>
    </xf>
    <xf numFmtId="0" fontId="8" fillId="0" borderId="0" xfId="0" applyFont="1" applyFill="1" applyAlignment="1">
      <alignment vertical="center" wrapText="1"/>
    </xf>
    <xf numFmtId="0" fontId="88" fillId="0" borderId="0" xfId="0" applyFont="1" applyAlignment="1">
      <alignment horizontal="left"/>
    </xf>
    <xf numFmtId="0" fontId="0" fillId="0" borderId="0" xfId="0" applyAlignment="1">
      <alignment horizontal="left"/>
    </xf>
    <xf numFmtId="0" fontId="81" fillId="0" borderId="0" xfId="0" applyFont="1" applyAlignment="1">
      <alignment horizontal="left"/>
    </xf>
    <xf numFmtId="0" fontId="0" fillId="0" borderId="0" xfId="0" applyFill="1" applyAlignment="1">
      <alignment horizontal="left"/>
    </xf>
    <xf numFmtId="0" fontId="93" fillId="0" borderId="0" xfId="0" applyFont="1" applyAlignment="1">
      <alignment horizontal="left"/>
    </xf>
    <xf numFmtId="0" fontId="97" fillId="0" borderId="0" xfId="0" applyFont="1" applyAlignment="1">
      <alignment horizontal="left" wrapText="1"/>
    </xf>
    <xf numFmtId="0" fontId="3" fillId="0" borderId="16" xfId="40" applyFont="1" applyBorder="1" applyAlignment="1">
      <alignment horizontal="center" vertical="center" wrapText="1"/>
    </xf>
    <xf numFmtId="0" fontId="79" fillId="0" borderId="22" xfId="41" applyFont="1" applyBorder="1" applyAlignment="1">
      <alignment horizontal="center" vertical="center"/>
    </xf>
    <xf numFmtId="0" fontId="79" fillId="0" borderId="78" xfId="41" applyFont="1" applyBorder="1" applyAlignment="1">
      <alignment horizontal="center" vertical="center"/>
    </xf>
    <xf numFmtId="0" fontId="3" fillId="0" borderId="13" xfId="0" applyFont="1" applyBorder="1" applyAlignment="1">
      <alignment vertical="center" wrapText="1"/>
    </xf>
    <xf numFmtId="0" fontId="3" fillId="0" borderId="23" xfId="0" applyFont="1" applyBorder="1" applyAlignment="1">
      <alignment vertical="center" wrapText="1"/>
    </xf>
    <xf numFmtId="0" fontId="3" fillId="0" borderId="25" xfId="0" applyFont="1" applyBorder="1" applyAlignment="1">
      <alignment vertical="center" wrapText="1"/>
    </xf>
    <xf numFmtId="0" fontId="3" fillId="0" borderId="24" xfId="0" applyFont="1" applyBorder="1" applyAlignment="1">
      <alignment vertical="center" wrapText="1"/>
    </xf>
    <xf numFmtId="0" fontId="3" fillId="0" borderId="15" xfId="0" applyFont="1" applyBorder="1" applyAlignment="1">
      <alignment vertical="center" wrapText="1"/>
    </xf>
    <xf numFmtId="0" fontId="3" fillId="0" borderId="14" xfId="0" applyFont="1" applyBorder="1" applyAlignment="1">
      <alignment vertical="center" wrapText="1"/>
    </xf>
    <xf numFmtId="0" fontId="3" fillId="0" borderId="16" xfId="0" applyFont="1" applyBorder="1" applyAlignment="1">
      <alignment vertical="center" wrapText="1"/>
    </xf>
    <xf numFmtId="0" fontId="3" fillId="0" borderId="17" xfId="0" applyFont="1" applyBorder="1" applyAlignment="1">
      <alignment vertical="center" wrapText="1"/>
    </xf>
    <xf numFmtId="0" fontId="3" fillId="0" borderId="18" xfId="0" applyFont="1" applyBorder="1" applyAlignment="1">
      <alignment vertical="center" wrapText="1"/>
    </xf>
    <xf numFmtId="0" fontId="3" fillId="0" borderId="0" xfId="40" applyFont="1" applyBorder="1" applyAlignment="1">
      <alignment vertical="center" wrapText="1"/>
    </xf>
    <xf numFmtId="0" fontId="3" fillId="0" borderId="21" xfId="43" applyFont="1" applyBorder="1" applyAlignment="1">
      <alignment horizontal="center" vertical="center" wrapText="1"/>
    </xf>
    <xf numFmtId="0" fontId="83" fillId="0" borderId="23" xfId="0" applyFont="1" applyBorder="1" applyAlignment="1">
      <alignment vertical="center" wrapText="1"/>
    </xf>
    <xf numFmtId="0" fontId="83" fillId="0" borderId="25" xfId="0" applyFont="1" applyBorder="1" applyAlignment="1">
      <alignment vertical="center" wrapText="1"/>
    </xf>
    <xf numFmtId="0" fontId="83" fillId="0" borderId="24" xfId="0" applyFont="1" applyBorder="1" applyAlignment="1">
      <alignment vertical="center" wrapText="1"/>
    </xf>
    <xf numFmtId="0" fontId="83" fillId="0" borderId="15" xfId="0" applyFont="1" applyBorder="1" applyAlignment="1">
      <alignment vertical="center" wrapText="1"/>
    </xf>
    <xf numFmtId="0" fontId="83" fillId="0" borderId="13" xfId="0" applyFont="1" applyBorder="1" applyAlignment="1">
      <alignment vertical="center" wrapText="1"/>
    </xf>
    <xf numFmtId="0" fontId="83" fillId="0" borderId="14" xfId="0" applyFont="1" applyBorder="1" applyAlignment="1">
      <alignment vertical="center" wrapText="1"/>
    </xf>
    <xf numFmtId="0" fontId="83" fillId="0" borderId="16" xfId="0" applyFont="1" applyBorder="1" applyAlignment="1">
      <alignment vertical="center" wrapText="1"/>
    </xf>
    <xf numFmtId="0" fontId="83" fillId="0" borderId="17" xfId="0" applyFont="1" applyBorder="1" applyAlignment="1">
      <alignment vertical="center" wrapText="1"/>
    </xf>
    <xf numFmtId="0" fontId="83" fillId="0" borderId="18" xfId="0" applyFont="1" applyBorder="1" applyAlignment="1">
      <alignment vertical="center" wrapText="1"/>
    </xf>
    <xf numFmtId="0" fontId="83" fillId="0" borderId="0" xfId="0" applyFont="1" applyAlignment="1">
      <alignment vertical="center" wrapText="1"/>
    </xf>
    <xf numFmtId="0" fontId="82" fillId="0" borderId="0" xfId="0" applyFont="1" applyAlignment="1">
      <alignment horizontal="center" vertical="center"/>
    </xf>
    <xf numFmtId="0" fontId="7" fillId="0" borderId="29" xfId="44" applyNumberFormat="1" applyFont="1" applyFill="1" applyBorder="1" applyAlignment="1">
      <alignment horizontal="center" vertical="center" wrapText="1"/>
    </xf>
    <xf numFmtId="0" fontId="7" fillId="0" borderId="30" xfId="44" applyNumberFormat="1" applyFont="1" applyFill="1" applyBorder="1" applyAlignment="1">
      <alignment horizontal="center" vertical="center" wrapText="1"/>
    </xf>
    <xf numFmtId="0" fontId="7" fillId="0" borderId="83" xfId="44" applyNumberFormat="1" applyFont="1" applyFill="1" applyBorder="1" applyAlignment="1">
      <alignment horizontal="center" vertical="center" wrapText="1"/>
    </xf>
    <xf numFmtId="0" fontId="87" fillId="0" borderId="0" xfId="0" applyFont="1" applyFill="1" applyAlignment="1">
      <alignment horizontal="center" vertical="center" wrapText="1"/>
    </xf>
    <xf numFmtId="0" fontId="79" fillId="42" borderId="15" xfId="0" applyFont="1" applyFill="1" applyBorder="1" applyAlignment="1">
      <alignment horizontal="right" vertical="center" wrapText="1" indent="1"/>
    </xf>
    <xf numFmtId="0" fontId="78" fillId="48" borderId="13" xfId="0" applyFont="1" applyFill="1" applyBorder="1" applyAlignment="1">
      <alignment vertical="center" wrapText="1"/>
    </xf>
    <xf numFmtId="3" fontId="3" fillId="0" borderId="0" xfId="0" applyNumberFormat="1" applyFont="1" applyFill="1" applyBorder="1"/>
    <xf numFmtId="4" fontId="8" fillId="0" borderId="0" xfId="45" applyNumberFormat="1" applyFont="1" applyBorder="1" applyAlignment="1">
      <alignment vertical="center" wrapText="1"/>
    </xf>
    <xf numFmtId="0" fontId="36" fillId="0" borderId="0" xfId="0" applyFont="1" applyFill="1"/>
    <xf numFmtId="0" fontId="101" fillId="0" borderId="0" xfId="0" applyFont="1" applyBorder="1" applyAlignment="1">
      <alignment horizontal="right"/>
    </xf>
    <xf numFmtId="49" fontId="95" fillId="0" borderId="0" xfId="0" applyNumberFormat="1" applyFont="1" applyBorder="1"/>
    <xf numFmtId="0" fontId="83" fillId="0" borderId="0" xfId="0" applyFont="1" applyBorder="1" applyAlignment="1">
      <alignment horizontal="right"/>
    </xf>
    <xf numFmtId="0" fontId="83" fillId="0" borderId="13" xfId="0" applyFont="1" applyBorder="1" applyAlignment="1">
      <alignment horizontal="center" vertical="center" wrapText="1"/>
    </xf>
    <xf numFmtId="0" fontId="108" fillId="43" borderId="13" xfId="0" applyFont="1" applyFill="1" applyBorder="1" applyAlignment="1">
      <alignment vertical="center" wrapText="1"/>
    </xf>
    <xf numFmtId="0" fontId="79" fillId="48" borderId="15" xfId="0" applyFont="1" applyFill="1" applyBorder="1" applyAlignment="1">
      <alignment horizontal="right" vertical="center" wrapText="1" indent="1"/>
    </xf>
    <xf numFmtId="0" fontId="3" fillId="0" borderId="62" xfId="0" applyFont="1" applyBorder="1" applyAlignment="1">
      <alignment horizontal="center" vertical="center" wrapText="1"/>
    </xf>
    <xf numFmtId="0" fontId="3" fillId="0" borderId="62" xfId="0" applyFont="1" applyBorder="1" applyAlignment="1">
      <alignment vertical="center" wrapText="1"/>
    </xf>
    <xf numFmtId="0" fontId="3" fillId="0" borderId="38" xfId="0" applyFont="1" applyBorder="1" applyAlignment="1">
      <alignment vertical="center" wrapText="1"/>
    </xf>
    <xf numFmtId="0" fontId="3" fillId="0" borderId="38" xfId="0" applyFont="1" applyBorder="1" applyAlignment="1">
      <alignment horizontal="center" vertical="center" wrapText="1"/>
    </xf>
    <xf numFmtId="0" fontId="77" fillId="0" borderId="63" xfId="0" applyFont="1" applyBorder="1" applyAlignment="1">
      <alignment horizontal="left" vertical="center"/>
    </xf>
    <xf numFmtId="0" fontId="3" fillId="0" borderId="58" xfId="0" applyFont="1" applyBorder="1" applyAlignment="1">
      <alignment horizontal="left" vertical="center" wrapText="1"/>
    </xf>
    <xf numFmtId="0" fontId="3" fillId="0" borderId="59" xfId="0" applyFont="1" applyBorder="1" applyAlignment="1">
      <alignment horizontal="left" vertical="center" wrapText="1"/>
    </xf>
    <xf numFmtId="3" fontId="99" fillId="48" borderId="43" xfId="0" applyNumberFormat="1" applyFont="1" applyFill="1" applyBorder="1" applyAlignment="1">
      <alignment horizontal="right" vertical="center" wrapText="1" indent="1"/>
    </xf>
    <xf numFmtId="3" fontId="99" fillId="48" borderId="56" xfId="0" applyNumberFormat="1" applyFont="1" applyFill="1" applyBorder="1" applyAlignment="1">
      <alignment horizontal="right" vertical="center" wrapText="1" indent="1"/>
    </xf>
    <xf numFmtId="0" fontId="83" fillId="0" borderId="62" xfId="0" applyFont="1" applyBorder="1" applyAlignment="1">
      <alignment horizontal="center" vertical="center" wrapText="1"/>
    </xf>
    <xf numFmtId="0" fontId="83" fillId="0" borderId="62" xfId="0" applyFont="1" applyBorder="1" applyAlignment="1">
      <alignment vertical="center" wrapText="1"/>
    </xf>
    <xf numFmtId="0" fontId="83" fillId="0" borderId="38" xfId="0" applyFont="1" applyBorder="1" applyAlignment="1">
      <alignment vertical="center" wrapText="1"/>
    </xf>
    <xf numFmtId="0" fontId="83" fillId="0" borderId="38" xfId="0" applyFont="1" applyBorder="1" applyAlignment="1">
      <alignment horizontal="center" vertical="center" wrapText="1"/>
    </xf>
    <xf numFmtId="0" fontId="87" fillId="0" borderId="0" xfId="0" applyFont="1" applyFill="1" applyAlignment="1">
      <alignment horizontal="left" vertical="center" wrapText="1"/>
    </xf>
    <xf numFmtId="0" fontId="112" fillId="0" borderId="0" xfId="0" applyFont="1" applyAlignment="1">
      <alignment vertical="center"/>
    </xf>
    <xf numFmtId="0" fontId="25" fillId="0" borderId="0" xfId="0" applyFont="1" applyAlignment="1">
      <alignment vertical="center" wrapText="1"/>
    </xf>
    <xf numFmtId="0" fontId="8" fillId="0" borderId="21" xfId="0" applyFont="1" applyBorder="1" applyAlignment="1">
      <alignment horizontal="center" vertical="center" wrapText="1"/>
    </xf>
    <xf numFmtId="0" fontId="81" fillId="0" borderId="0" xfId="0" applyFont="1" applyFill="1" applyAlignment="1">
      <alignment horizontal="left" vertical="center" wrapText="1"/>
    </xf>
    <xf numFmtId="0" fontId="78" fillId="0" borderId="43" xfId="0" applyNumberFormat="1" applyFont="1" applyFill="1" applyBorder="1" applyAlignment="1">
      <alignment horizontal="left" vertical="center" wrapText="1" indent="1"/>
    </xf>
    <xf numFmtId="0" fontId="96" fillId="0" borderId="0" xfId="0" applyFont="1"/>
    <xf numFmtId="0" fontId="79" fillId="0" borderId="44" xfId="0" applyFont="1" applyFill="1" applyBorder="1" applyAlignment="1">
      <alignment horizontal="left" vertical="center" wrapText="1" indent="1"/>
    </xf>
    <xf numFmtId="0" fontId="79" fillId="0" borderId="45" xfId="0" applyFont="1" applyFill="1" applyBorder="1" applyAlignment="1">
      <alignment horizontal="left" vertical="center" wrapText="1" indent="1"/>
    </xf>
    <xf numFmtId="0" fontId="7" fillId="35" borderId="64" xfId="0" applyFont="1" applyFill="1" applyBorder="1" applyAlignment="1">
      <alignment horizontal="left" vertical="center" wrapText="1" indent="1"/>
    </xf>
    <xf numFmtId="0" fontId="101" fillId="0" borderId="0" xfId="90" applyFont="1"/>
    <xf numFmtId="0" fontId="101" fillId="0" borderId="0" xfId="0" applyFont="1"/>
    <xf numFmtId="0" fontId="103" fillId="0" borderId="0" xfId="90" applyFont="1"/>
    <xf numFmtId="0" fontId="3" fillId="0" borderId="0" xfId="90" applyFont="1"/>
    <xf numFmtId="0" fontId="68" fillId="0" borderId="0" xfId="90" applyFont="1"/>
    <xf numFmtId="0" fontId="3" fillId="0" borderId="15" xfId="90" applyFont="1" applyBorder="1" applyAlignment="1">
      <alignment horizontal="center" vertical="center"/>
    </xf>
    <xf numFmtId="0" fontId="117" fillId="0" borderId="0" xfId="90" applyFont="1"/>
    <xf numFmtId="0" fontId="68" fillId="0" borderId="0" xfId="90" applyFont="1" applyAlignment="1">
      <alignment vertical="center"/>
    </xf>
    <xf numFmtId="0" fontId="3" fillId="0" borderId="0" xfId="90" applyFont="1" applyAlignment="1">
      <alignment vertical="center"/>
    </xf>
    <xf numFmtId="0" fontId="103" fillId="0" borderId="0" xfId="90" applyFont="1" applyFill="1"/>
    <xf numFmtId="0" fontId="80" fillId="0" borderId="0" xfId="90" applyFont="1" applyFill="1"/>
    <xf numFmtId="0" fontId="80" fillId="0" borderId="0" xfId="90" applyFont="1"/>
    <xf numFmtId="0" fontId="104" fillId="0" borderId="0" xfId="90" applyFont="1"/>
    <xf numFmtId="0" fontId="3" fillId="0" borderId="12" xfId="90" applyFont="1" applyBorder="1" applyAlignment="1">
      <alignment horizontal="center" vertical="center"/>
    </xf>
    <xf numFmtId="165" fontId="3" fillId="38" borderId="0" xfId="90" applyNumberFormat="1" applyFont="1" applyFill="1"/>
    <xf numFmtId="165" fontId="3" fillId="0" borderId="0" xfId="90" applyNumberFormat="1" applyFont="1"/>
    <xf numFmtId="0" fontId="68" fillId="38" borderId="0" xfId="90" applyFont="1" applyFill="1"/>
    <xf numFmtId="0" fontId="10" fillId="0" borderId="15" xfId="90" applyFont="1" applyBorder="1" applyAlignment="1">
      <alignment horizontal="center" vertical="center"/>
    </xf>
    <xf numFmtId="0" fontId="3" fillId="0" borderId="0" xfId="90" applyFont="1" applyAlignment="1">
      <alignment horizontal="center" vertical="center"/>
    </xf>
    <xf numFmtId="49" fontId="3" fillId="0" borderId="0" xfId="90" applyNumberFormat="1" applyFont="1" applyAlignment="1">
      <alignment horizontal="left" wrapText="1"/>
    </xf>
    <xf numFmtId="0" fontId="118" fillId="0" borderId="0" xfId="0" applyFont="1"/>
    <xf numFmtId="0" fontId="118" fillId="0" borderId="0" xfId="0" applyFont="1" applyAlignment="1">
      <alignment horizontal="left" vertical="center"/>
    </xf>
    <xf numFmtId="0" fontId="119" fillId="0" borderId="0" xfId="90" applyFont="1"/>
    <xf numFmtId="0" fontId="116" fillId="0" borderId="0" xfId="90" applyFont="1"/>
    <xf numFmtId="0" fontId="78" fillId="0" borderId="0" xfId="90" applyFont="1"/>
    <xf numFmtId="0" fontId="79" fillId="0" borderId="21" xfId="0" applyFont="1" applyFill="1" applyBorder="1" applyAlignment="1">
      <alignment horizontal="right" vertical="center" wrapText="1" indent="1"/>
    </xf>
    <xf numFmtId="0" fontId="79" fillId="44" borderId="19" xfId="0" applyFont="1" applyFill="1" applyBorder="1" applyAlignment="1">
      <alignment vertical="center" wrapText="1"/>
    </xf>
    <xf numFmtId="14" fontId="79" fillId="0" borderId="26" xfId="0" applyNumberFormat="1" applyFont="1" applyFill="1" applyBorder="1" applyAlignment="1">
      <alignment horizontal="center" vertical="center" wrapText="1"/>
    </xf>
    <xf numFmtId="49" fontId="80" fillId="0" borderId="0" xfId="0" applyNumberFormat="1" applyFont="1" applyBorder="1"/>
    <xf numFmtId="0" fontId="78" fillId="0" borderId="15" xfId="0" applyFont="1" applyFill="1" applyBorder="1" applyAlignment="1">
      <alignment horizontal="right" vertical="center" wrapText="1" indent="1"/>
    </xf>
    <xf numFmtId="0" fontId="78" fillId="0" borderId="13" xfId="0" applyFont="1" applyFill="1" applyBorder="1" applyAlignment="1">
      <alignment vertical="center" wrapText="1"/>
    </xf>
    <xf numFmtId="0" fontId="3" fillId="0" borderId="0" xfId="0" applyFont="1" applyBorder="1" applyAlignment="1">
      <alignment horizontal="left" vertical="center" wrapText="1" indent="3"/>
    </xf>
    <xf numFmtId="49" fontId="3" fillId="0" borderId="0" xfId="0" applyNumberFormat="1" applyFont="1" applyBorder="1" applyAlignment="1">
      <alignment horizontal="left" vertical="center" wrapText="1" indent="1"/>
    </xf>
    <xf numFmtId="0" fontId="3" fillId="0" borderId="0" xfId="0" applyFont="1" applyBorder="1" applyAlignment="1">
      <alignment horizontal="right" vertical="center" wrapText="1"/>
    </xf>
    <xf numFmtId="49" fontId="3" fillId="0" borderId="0" xfId="0" applyNumberFormat="1" applyFont="1" applyBorder="1" applyAlignment="1">
      <alignment vertical="center"/>
    </xf>
    <xf numFmtId="0" fontId="78" fillId="37" borderId="43" xfId="0" applyFont="1" applyFill="1" applyBorder="1" applyAlignment="1">
      <alignment horizontal="left" vertical="center" wrapText="1" indent="1"/>
    </xf>
    <xf numFmtId="0" fontId="25" fillId="0" borderId="13" xfId="0" applyFont="1" applyBorder="1" applyAlignment="1">
      <alignment vertical="center"/>
    </xf>
    <xf numFmtId="0" fontId="7" fillId="0" borderId="13" xfId="0" applyFont="1" applyBorder="1" applyAlignment="1">
      <alignment horizontal="left" vertical="center"/>
    </xf>
    <xf numFmtId="0" fontId="78" fillId="37" borderId="0" xfId="0" applyFont="1" applyFill="1"/>
    <xf numFmtId="0" fontId="81" fillId="37" borderId="0" xfId="0" applyFont="1" applyFill="1"/>
    <xf numFmtId="3" fontId="3" fillId="35" borderId="17" xfId="43" applyNumberFormat="1" applyFont="1" applyFill="1" applyBorder="1" applyAlignment="1">
      <alignment horizontal="right" vertical="center" wrapText="1" indent="1"/>
    </xf>
    <xf numFmtId="3" fontId="2" fillId="24" borderId="18" xfId="43" applyNumberFormat="1" applyFont="1" applyFill="1" applyBorder="1" applyAlignment="1">
      <alignment horizontal="right" vertical="center" wrapText="1" indent="1"/>
    </xf>
    <xf numFmtId="0" fontId="79" fillId="0" borderId="54" xfId="0" applyFont="1" applyFill="1" applyBorder="1" applyAlignment="1">
      <alignment horizontal="left" vertical="center" wrapText="1" indent="1"/>
    </xf>
    <xf numFmtId="0" fontId="79" fillId="0" borderId="14" xfId="0" applyFont="1" applyFill="1" applyBorder="1" applyAlignment="1">
      <alignment horizontal="left" vertical="center" wrapText="1" indent="1"/>
    </xf>
    <xf numFmtId="0" fontId="87" fillId="0" borderId="0" xfId="0" applyFont="1" applyAlignment="1">
      <alignment horizontal="left" indent="1"/>
    </xf>
    <xf numFmtId="0" fontId="8" fillId="0" borderId="20" xfId="0" applyFont="1" applyFill="1" applyBorder="1" applyAlignment="1">
      <alignment horizontal="left" vertical="center" indent="1"/>
    </xf>
    <xf numFmtId="0" fontId="78" fillId="0" borderId="24" xfId="0" applyNumberFormat="1" applyFont="1" applyBorder="1" applyAlignment="1">
      <alignment horizontal="left" vertical="center" wrapText="1" indent="1"/>
    </xf>
    <xf numFmtId="0" fontId="79" fillId="0" borderId="15" xfId="35" applyNumberFormat="1" applyFont="1" applyBorder="1" applyAlignment="1" applyProtection="1">
      <alignment horizontal="left" vertical="center" indent="1"/>
    </xf>
    <xf numFmtId="0" fontId="8" fillId="0" borderId="20" xfId="0" applyNumberFormat="1" applyFont="1" applyBorder="1" applyAlignment="1">
      <alignment horizontal="left" vertical="center" wrapText="1" indent="1"/>
    </xf>
    <xf numFmtId="0" fontId="96" fillId="0" borderId="14" xfId="35" applyNumberFormat="1" applyFont="1" applyBorder="1" applyAlignment="1" applyProtection="1">
      <alignment horizontal="left" vertical="center" indent="1"/>
    </xf>
    <xf numFmtId="0" fontId="8" fillId="0" borderId="15" xfId="35" applyNumberFormat="1" applyFont="1" applyBorder="1" applyAlignment="1" applyProtection="1">
      <alignment horizontal="left" vertical="center" indent="1"/>
    </xf>
    <xf numFmtId="0" fontId="8" fillId="37" borderId="15" xfId="35" applyNumberFormat="1" applyFont="1" applyFill="1" applyBorder="1" applyAlignment="1" applyProtection="1">
      <alignment horizontal="left" vertical="center" indent="1"/>
    </xf>
    <xf numFmtId="0" fontId="8" fillId="0" borderId="21" xfId="35" applyNumberFormat="1" applyFont="1" applyBorder="1" applyAlignment="1" applyProtection="1">
      <alignment horizontal="left" vertical="center" indent="1"/>
    </xf>
    <xf numFmtId="0" fontId="78" fillId="0" borderId="21" xfId="35" applyNumberFormat="1" applyFont="1" applyBorder="1" applyAlignment="1" applyProtection="1">
      <alignment horizontal="left" vertical="center" indent="1"/>
    </xf>
    <xf numFmtId="0" fontId="78" fillId="0" borderId="20" xfId="0" applyNumberFormat="1" applyFont="1" applyBorder="1" applyAlignment="1">
      <alignment horizontal="left" vertical="center" wrapText="1" indent="1"/>
    </xf>
    <xf numFmtId="0" fontId="78" fillId="0" borderId="14" xfId="35" applyNumberFormat="1" applyFont="1" applyBorder="1" applyAlignment="1" applyProtection="1">
      <alignment horizontal="left" vertical="center" wrapText="1" indent="1"/>
    </xf>
    <xf numFmtId="0" fontId="78" fillId="0" borderId="15" xfId="35" applyNumberFormat="1" applyFont="1" applyBorder="1" applyAlignment="1" applyProtection="1">
      <alignment horizontal="left" vertical="center" indent="1"/>
    </xf>
    <xf numFmtId="0" fontId="78" fillId="0" borderId="14" xfId="35" applyNumberFormat="1" applyFont="1" applyBorder="1" applyAlignment="1" applyProtection="1">
      <alignment horizontal="left" vertical="center" indent="1"/>
    </xf>
    <xf numFmtId="0" fontId="8" fillId="0" borderId="13" xfId="0" applyNumberFormat="1" applyFont="1" applyBorder="1" applyAlignment="1">
      <alignment horizontal="left" vertical="center" wrapText="1" indent="1"/>
    </xf>
    <xf numFmtId="0" fontId="96" fillId="0" borderId="38" xfId="35" applyNumberFormat="1" applyFont="1" applyBorder="1" applyAlignment="1" applyProtection="1">
      <alignment horizontal="left" vertical="center" indent="1"/>
    </xf>
    <xf numFmtId="0" fontId="78" fillId="0" borderId="13" xfId="35" applyNumberFormat="1" applyFont="1" applyBorder="1" applyAlignment="1" applyProtection="1">
      <alignment horizontal="left" vertical="center" indent="1"/>
    </xf>
    <xf numFmtId="0" fontId="78" fillId="0" borderId="38" xfId="35" applyNumberFormat="1" applyFont="1" applyBorder="1" applyAlignment="1" applyProtection="1">
      <alignment horizontal="left" vertical="center" indent="1"/>
    </xf>
    <xf numFmtId="0" fontId="78" fillId="0" borderId="13" xfId="35" applyNumberFormat="1" applyFont="1" applyBorder="1" applyAlignment="1" applyProtection="1">
      <alignment horizontal="left" vertical="center" wrapText="1" indent="1"/>
    </xf>
    <xf numFmtId="0" fontId="3" fillId="0" borderId="43" xfId="0" applyFont="1" applyFill="1" applyBorder="1" applyAlignment="1">
      <alignment vertical="center"/>
    </xf>
    <xf numFmtId="0" fontId="13" fillId="0" borderId="66" xfId="0" applyFont="1" applyBorder="1" applyAlignment="1">
      <alignment horizontal="center"/>
    </xf>
    <xf numFmtId="0" fontId="39" fillId="0" borderId="75" xfId="35" applyNumberFormat="1" applyFont="1" applyBorder="1" applyAlignment="1" applyProtection="1">
      <alignment horizontal="center"/>
    </xf>
    <xf numFmtId="0" fontId="39" fillId="0" borderId="62" xfId="35" applyNumberFormat="1" applyFont="1" applyBorder="1" applyAlignment="1" applyProtection="1">
      <alignment horizontal="center"/>
    </xf>
    <xf numFmtId="0" fontId="39" fillId="0" borderId="12" xfId="35" applyNumberFormat="1" applyFont="1" applyBorder="1" applyAlignment="1" applyProtection="1">
      <alignment horizontal="center"/>
    </xf>
    <xf numFmtId="0" fontId="39" fillId="0" borderId="84" xfId="35" applyNumberFormat="1" applyFont="1" applyBorder="1" applyAlignment="1" applyProtection="1">
      <alignment horizontal="center"/>
    </xf>
    <xf numFmtId="0" fontId="123" fillId="0" borderId="62" xfId="35" applyNumberFormat="1" applyFont="1" applyBorder="1" applyAlignment="1" applyProtection="1">
      <alignment horizontal="center"/>
    </xf>
    <xf numFmtId="0" fontId="3" fillId="0" borderId="16" xfId="90" applyFont="1" applyBorder="1" applyAlignment="1">
      <alignment horizontal="center" vertical="center"/>
    </xf>
    <xf numFmtId="0" fontId="8" fillId="0" borderId="20" xfId="0" applyNumberFormat="1" applyFont="1" applyBorder="1" applyAlignment="1">
      <alignment horizontal="left" vertical="center" indent="1"/>
    </xf>
    <xf numFmtId="0" fontId="8" fillId="37" borderId="20" xfId="0" applyNumberFormat="1" applyFont="1" applyFill="1" applyBorder="1" applyAlignment="1">
      <alignment horizontal="left" vertical="center" indent="1"/>
    </xf>
    <xf numFmtId="0" fontId="79" fillId="0" borderId="20" xfId="0" applyNumberFormat="1" applyFont="1" applyBorder="1" applyAlignment="1">
      <alignment horizontal="left" vertical="center" indent="1"/>
    </xf>
    <xf numFmtId="0" fontId="8" fillId="0" borderId="35" xfId="0" applyNumberFormat="1" applyFont="1" applyBorder="1" applyAlignment="1">
      <alignment horizontal="left" vertical="center" indent="1"/>
    </xf>
    <xf numFmtId="0" fontId="78" fillId="0" borderId="20" xfId="0" applyNumberFormat="1" applyFont="1" applyBorder="1" applyAlignment="1">
      <alignment horizontal="left" vertical="center" indent="1"/>
    </xf>
    <xf numFmtId="0" fontId="8" fillId="0" borderId="13" xfId="0" applyNumberFormat="1" applyFont="1" applyBorder="1" applyAlignment="1">
      <alignment horizontal="left" vertical="center" indent="1"/>
    </xf>
    <xf numFmtId="0" fontId="2" fillId="0" borderId="13" xfId="0" applyNumberFormat="1" applyFont="1" applyBorder="1" applyAlignment="1">
      <alignment horizontal="center" vertical="center" wrapText="1"/>
    </xf>
    <xf numFmtId="0" fontId="2" fillId="0" borderId="13" xfId="0" applyNumberFormat="1" applyFont="1" applyBorder="1" applyAlignment="1">
      <alignment horizontal="left" vertical="center" wrapText="1" indent="1"/>
    </xf>
    <xf numFmtId="0" fontId="3" fillId="0" borderId="13" xfId="0" applyNumberFormat="1" applyFont="1" applyBorder="1" applyAlignment="1">
      <alignment horizontal="left" vertical="center" wrapText="1" indent="1"/>
    </xf>
    <xf numFmtId="0" fontId="2" fillId="0" borderId="17" xfId="0" applyNumberFormat="1" applyFont="1" applyBorder="1" applyAlignment="1">
      <alignment horizontal="left" vertical="center" wrapText="1" indent="1"/>
    </xf>
    <xf numFmtId="0" fontId="2" fillId="0" borderId="13" xfId="0" applyNumberFormat="1" applyFont="1" applyFill="1" applyBorder="1" applyAlignment="1">
      <alignment horizontal="left" vertical="center" wrapText="1" indent="1"/>
    </xf>
    <xf numFmtId="0" fontId="83" fillId="0" borderId="13" xfId="0" applyNumberFormat="1" applyFont="1" applyFill="1" applyBorder="1" applyAlignment="1">
      <alignment horizontal="left" vertical="center" wrapText="1" indent="1"/>
    </xf>
    <xf numFmtId="0" fontId="82" fillId="0" borderId="13" xfId="0" applyNumberFormat="1" applyFont="1" applyFill="1" applyBorder="1" applyAlignment="1">
      <alignment horizontal="left" vertical="center" wrapText="1" indent="1"/>
    </xf>
    <xf numFmtId="0" fontId="83" fillId="0" borderId="13" xfId="0" applyNumberFormat="1" applyFont="1" applyBorder="1" applyAlignment="1">
      <alignment horizontal="left" vertical="center" wrapText="1" indent="1"/>
    </xf>
    <xf numFmtId="0" fontId="77" fillId="0" borderId="13" xfId="0" applyNumberFormat="1" applyFont="1" applyFill="1" applyBorder="1" applyAlignment="1">
      <alignment horizontal="left" vertical="center" wrapText="1" indent="1"/>
    </xf>
    <xf numFmtId="0" fontId="79" fillId="0" borderId="13" xfId="0" applyNumberFormat="1" applyFont="1" applyBorder="1" applyAlignment="1">
      <alignment horizontal="left" vertical="center" wrapText="1" indent="1"/>
    </xf>
    <xf numFmtId="0" fontId="7" fillId="0" borderId="13" xfId="0" applyNumberFormat="1" applyFont="1" applyFill="1" applyBorder="1" applyAlignment="1">
      <alignment horizontal="left" vertical="center" wrapText="1" indent="1"/>
    </xf>
    <xf numFmtId="0" fontId="8" fillId="0" borderId="0" xfId="0" applyNumberFormat="1" applyFont="1" applyAlignment="1">
      <alignment horizontal="left" vertical="center" wrapText="1" indent="1"/>
    </xf>
    <xf numFmtId="0" fontId="7" fillId="0" borderId="13" xfId="0" applyNumberFormat="1" applyFont="1" applyFill="1" applyBorder="1" applyAlignment="1">
      <alignment horizontal="left" vertical="center" indent="1"/>
    </xf>
    <xf numFmtId="0" fontId="7" fillId="37" borderId="13" xfId="0" applyNumberFormat="1" applyFont="1" applyFill="1" applyBorder="1" applyAlignment="1">
      <alignment horizontal="left" vertical="center" indent="1"/>
    </xf>
    <xf numFmtId="0" fontId="8" fillId="0" borderId="19" xfId="0" applyNumberFormat="1" applyFont="1" applyFill="1" applyBorder="1" applyAlignment="1">
      <alignment horizontal="left" vertical="center" wrapText="1" indent="1"/>
    </xf>
    <xf numFmtId="0" fontId="111" fillId="0" borderId="17" xfId="0" applyNumberFormat="1" applyFont="1" applyFill="1" applyBorder="1" applyAlignment="1">
      <alignment horizontal="left" vertical="center" wrapText="1" indent="1"/>
    </xf>
    <xf numFmtId="0" fontId="3" fillId="0" borderId="0" xfId="0" applyNumberFormat="1" applyFont="1" applyAlignment="1">
      <alignment horizontal="left" vertical="center" wrapText="1"/>
    </xf>
    <xf numFmtId="0" fontId="2" fillId="0" borderId="15" xfId="0" applyNumberFormat="1" applyFont="1" applyBorder="1" applyAlignment="1">
      <alignment horizontal="center" vertical="center" wrapText="1"/>
    </xf>
    <xf numFmtId="0" fontId="7" fillId="0" borderId="14" xfId="0" applyNumberFormat="1" applyFont="1" applyBorder="1" applyAlignment="1">
      <alignment horizontal="center" vertical="center" wrapText="1"/>
    </xf>
    <xf numFmtId="0" fontId="3" fillId="0" borderId="0" xfId="0" applyNumberFormat="1" applyFont="1" applyAlignment="1">
      <alignment vertical="center" wrapText="1"/>
    </xf>
    <xf numFmtId="0" fontId="3" fillId="0" borderId="15" xfId="0" applyNumberFormat="1" applyFont="1" applyBorder="1" applyAlignment="1">
      <alignment horizontal="center" vertical="center" wrapText="1"/>
    </xf>
    <xf numFmtId="0" fontId="2" fillId="0" borderId="13" xfId="0" applyNumberFormat="1" applyFont="1" applyFill="1" applyBorder="1" applyAlignment="1">
      <alignment horizontal="center" vertical="center" wrapText="1"/>
    </xf>
    <xf numFmtId="0" fontId="2" fillId="0" borderId="14" xfId="0" applyNumberFormat="1" applyFont="1" applyFill="1" applyBorder="1" applyAlignment="1">
      <alignment horizontal="center" vertical="center" wrapText="1"/>
    </xf>
    <xf numFmtId="0" fontId="3" fillId="0" borderId="0" xfId="0" applyNumberFormat="1" applyFont="1"/>
    <xf numFmtId="0" fontId="2" fillId="0" borderId="0" xfId="0" applyNumberFormat="1" applyFont="1"/>
    <xf numFmtId="0" fontId="2" fillId="0" borderId="14" xfId="0" applyNumberFormat="1" applyFont="1" applyBorder="1" applyAlignment="1">
      <alignment horizontal="center" vertical="center" wrapText="1"/>
    </xf>
    <xf numFmtId="0" fontId="80" fillId="0" borderId="0" xfId="0" applyNumberFormat="1" applyFont="1" applyAlignment="1">
      <alignment horizontal="center"/>
    </xf>
    <xf numFmtId="0" fontId="2" fillId="0" borderId="38" xfId="0" applyNumberFormat="1" applyFont="1" applyBorder="1" applyAlignment="1">
      <alignment horizontal="center" vertical="center" wrapText="1"/>
    </xf>
    <xf numFmtId="0" fontId="8" fillId="0" borderId="0" xfId="0" applyNumberFormat="1" applyFont="1"/>
    <xf numFmtId="0" fontId="2" fillId="0" borderId="17" xfId="0" applyNumberFormat="1" applyFont="1" applyFill="1" applyBorder="1" applyAlignment="1">
      <alignment horizontal="left" vertical="center" wrapText="1" indent="1"/>
    </xf>
    <xf numFmtId="0" fontId="3" fillId="0" borderId="0" xfId="90" applyNumberFormat="1" applyFont="1"/>
    <xf numFmtId="0" fontId="68" fillId="0" borderId="0" xfId="90" applyNumberFormat="1" applyFont="1"/>
    <xf numFmtId="0" fontId="73" fillId="0" borderId="0" xfId="90" applyNumberFormat="1" applyFont="1"/>
    <xf numFmtId="0" fontId="2" fillId="0" borderId="0" xfId="90" applyNumberFormat="1" applyFont="1"/>
    <xf numFmtId="0" fontId="2" fillId="0" borderId="13" xfId="90" applyNumberFormat="1" applyFont="1" applyBorder="1" applyAlignment="1">
      <alignment horizontal="center" vertical="center" wrapText="1"/>
    </xf>
    <xf numFmtId="0" fontId="2" fillId="0" borderId="14" xfId="90" applyNumberFormat="1" applyFont="1" applyBorder="1" applyAlignment="1">
      <alignment horizontal="center" vertical="center" wrapText="1"/>
    </xf>
    <xf numFmtId="0" fontId="3" fillId="0" borderId="15" xfId="90" applyNumberFormat="1" applyFont="1" applyBorder="1" applyAlignment="1">
      <alignment horizontal="center" vertical="center"/>
    </xf>
    <xf numFmtId="0" fontId="82" fillId="0" borderId="13" xfId="90" applyNumberFormat="1" applyFont="1" applyFill="1" applyBorder="1" applyAlignment="1">
      <alignment horizontal="left" vertical="top" wrapText="1"/>
    </xf>
    <xf numFmtId="0" fontId="7" fillId="0" borderId="13" xfId="90" applyNumberFormat="1" applyFont="1" applyFill="1" applyBorder="1" applyAlignment="1">
      <alignment horizontal="center" vertical="center" wrapText="1"/>
    </xf>
    <xf numFmtId="0" fontId="7" fillId="0" borderId="14" xfId="90" applyNumberFormat="1" applyFont="1" applyFill="1" applyBorder="1" applyAlignment="1">
      <alignment horizontal="center" vertical="center" wrapText="1"/>
    </xf>
    <xf numFmtId="0" fontId="82" fillId="0" borderId="13" xfId="90" applyNumberFormat="1" applyFont="1" applyFill="1" applyBorder="1" applyAlignment="1">
      <alignment horizontal="left" vertical="top" wrapText="1" indent="1"/>
    </xf>
    <xf numFmtId="0" fontId="83" fillId="0" borderId="13" xfId="90" applyNumberFormat="1" applyFont="1" applyBorder="1" applyAlignment="1">
      <alignment horizontal="left" vertical="top" wrapText="1" indent="1"/>
    </xf>
    <xf numFmtId="0" fontId="83" fillId="0" borderId="13" xfId="90" applyNumberFormat="1" applyFont="1" applyBorder="1" applyAlignment="1">
      <alignment horizontal="left" wrapText="1" indent="1"/>
    </xf>
    <xf numFmtId="0" fontId="83" fillId="0" borderId="13" xfId="90" applyNumberFormat="1" applyFont="1" applyBorder="1" applyAlignment="1">
      <alignment horizontal="left" vertical="center" wrapText="1" indent="1"/>
    </xf>
    <xf numFmtId="0" fontId="83" fillId="0" borderId="13" xfId="90" applyNumberFormat="1" applyFont="1" applyFill="1" applyBorder="1" applyAlignment="1">
      <alignment horizontal="left" vertical="top" wrapText="1" indent="1"/>
    </xf>
    <xf numFmtId="0" fontId="83" fillId="0" borderId="13" xfId="90" applyNumberFormat="1" applyFont="1" applyFill="1" applyBorder="1" applyAlignment="1">
      <alignment horizontal="left" wrapText="1" indent="1"/>
    </xf>
    <xf numFmtId="0" fontId="83" fillId="0" borderId="13" xfId="90" applyNumberFormat="1" applyFont="1" applyFill="1" applyBorder="1" applyAlignment="1">
      <alignment horizontal="left" vertical="center" wrapText="1"/>
    </xf>
    <xf numFmtId="0" fontId="83" fillId="0" borderId="13" xfId="90" applyNumberFormat="1" applyFont="1" applyFill="1" applyBorder="1" applyAlignment="1" applyProtection="1">
      <alignment horizontal="left" vertical="top" wrapText="1" indent="1"/>
      <protection locked="0"/>
    </xf>
    <xf numFmtId="0" fontId="83" fillId="0" borderId="13" xfId="90" applyNumberFormat="1" applyFont="1" applyFill="1" applyBorder="1" applyAlignment="1">
      <alignment horizontal="left" vertical="center" wrapText="1" indent="1"/>
    </xf>
    <xf numFmtId="0" fontId="82" fillId="0" borderId="17" xfId="90" applyNumberFormat="1" applyFont="1" applyFill="1" applyBorder="1" applyAlignment="1">
      <alignment horizontal="left" vertical="top" wrapText="1" indent="1"/>
    </xf>
    <xf numFmtId="0" fontId="83" fillId="0" borderId="0" xfId="90" applyNumberFormat="1" applyFont="1" applyAlignment="1">
      <alignment horizontal="left" wrapText="1"/>
    </xf>
    <xf numFmtId="0" fontId="102" fillId="0" borderId="13" xfId="90" applyNumberFormat="1" applyFont="1" applyFill="1" applyBorder="1" applyAlignment="1">
      <alignment horizontal="left" vertical="top" wrapText="1" indent="1"/>
    </xf>
    <xf numFmtId="0" fontId="3" fillId="47" borderId="0" xfId="0" applyNumberFormat="1" applyFont="1" applyFill="1" applyAlignment="1">
      <alignment vertical="center" wrapText="1"/>
    </xf>
    <xf numFmtId="0" fontId="83" fillId="0" borderId="0" xfId="0" applyNumberFormat="1" applyFont="1" applyAlignment="1">
      <alignment vertical="center" wrapText="1"/>
    </xf>
    <xf numFmtId="0" fontId="82" fillId="0" borderId="0" xfId="0" applyNumberFormat="1" applyFont="1" applyAlignment="1">
      <alignment vertical="center" wrapText="1"/>
    </xf>
    <xf numFmtId="0" fontId="2" fillId="0" borderId="0" xfId="0" applyNumberFormat="1" applyFont="1" applyAlignment="1">
      <alignment vertical="center" wrapText="1"/>
    </xf>
    <xf numFmtId="0" fontId="2" fillId="0" borderId="15" xfId="0" applyNumberFormat="1" applyFont="1" applyFill="1" applyBorder="1" applyAlignment="1">
      <alignment horizontal="center" vertical="center" wrapText="1"/>
    </xf>
    <xf numFmtId="0" fontId="2" fillId="0" borderId="20" xfId="0" applyNumberFormat="1" applyFont="1" applyFill="1" applyBorder="1" applyAlignment="1">
      <alignment horizontal="center" vertical="center" wrapText="1"/>
    </xf>
    <xf numFmtId="0" fontId="2" fillId="0" borderId="57" xfId="0" applyNumberFormat="1" applyFont="1" applyBorder="1" applyAlignment="1">
      <alignment horizontal="center" vertical="center" wrapText="1"/>
    </xf>
    <xf numFmtId="0" fontId="2" fillId="0" borderId="0" xfId="0" applyNumberFormat="1" applyFont="1" applyBorder="1" applyAlignment="1">
      <alignment vertical="center" wrapText="1"/>
    </xf>
    <xf numFmtId="0" fontId="3" fillId="0" borderId="13" xfId="0" applyNumberFormat="1" applyFont="1" applyFill="1" applyBorder="1" applyAlignment="1">
      <alignment horizontal="left" vertical="center" wrapText="1" indent="1"/>
    </xf>
    <xf numFmtId="0" fontId="99" fillId="48" borderId="42" xfId="0" applyNumberFormat="1" applyFont="1" applyFill="1" applyBorder="1" applyAlignment="1">
      <alignment horizontal="center" vertical="center" wrapText="1"/>
    </xf>
    <xf numFmtId="0" fontId="83" fillId="47" borderId="0" xfId="0" applyNumberFormat="1" applyFont="1" applyFill="1" applyAlignment="1">
      <alignment vertical="center" wrapText="1"/>
    </xf>
    <xf numFmtId="0" fontId="7" fillId="0" borderId="13" xfId="0" applyNumberFormat="1" applyFont="1" applyBorder="1" applyAlignment="1">
      <alignment horizontal="center" vertical="center" wrapText="1"/>
    </xf>
    <xf numFmtId="0" fontId="2" fillId="0" borderId="12" xfId="0" applyNumberFormat="1" applyFont="1" applyBorder="1" applyAlignment="1">
      <alignment horizontal="center" vertical="center" wrapText="1"/>
    </xf>
    <xf numFmtId="0" fontId="99" fillId="48" borderId="57" xfId="0" applyNumberFormat="1" applyFont="1" applyFill="1" applyBorder="1" applyAlignment="1">
      <alignment horizontal="center" vertical="center" wrapText="1"/>
    </xf>
    <xf numFmtId="0" fontId="82" fillId="0" borderId="0" xfId="0" applyNumberFormat="1" applyFont="1" applyBorder="1" applyAlignment="1">
      <alignment vertical="center" wrapText="1"/>
    </xf>
    <xf numFmtId="0" fontId="3" fillId="0" borderId="0" xfId="0" applyNumberFormat="1" applyFont="1" applyAlignment="1">
      <alignment horizontal="center" vertical="center" wrapText="1"/>
    </xf>
    <xf numFmtId="0" fontId="112" fillId="0" borderId="0" xfId="0" applyNumberFormat="1" applyFont="1" applyAlignment="1">
      <alignment vertical="center"/>
    </xf>
    <xf numFmtId="0" fontId="25" fillId="0" borderId="0" xfId="0" applyNumberFormat="1" applyFont="1" applyAlignment="1">
      <alignment vertical="center" wrapText="1"/>
    </xf>
    <xf numFmtId="0" fontId="76" fillId="0" borderId="0" xfId="41" applyNumberFormat="1"/>
    <xf numFmtId="0" fontId="77" fillId="0" borderId="23" xfId="41" applyNumberFormat="1" applyFont="1" applyBorder="1" applyAlignment="1">
      <alignment horizontal="center" vertical="center" wrapText="1"/>
    </xf>
    <xf numFmtId="0" fontId="77" fillId="0" borderId="25" xfId="41" applyNumberFormat="1" applyFont="1" applyBorder="1" applyAlignment="1">
      <alignment horizontal="center" vertical="center"/>
    </xf>
    <xf numFmtId="0" fontId="77" fillId="0" borderId="25" xfId="41" applyNumberFormat="1" applyFont="1" applyBorder="1" applyAlignment="1">
      <alignment horizontal="center" vertical="center" wrapText="1"/>
    </xf>
    <xf numFmtId="0" fontId="77" fillId="0" borderId="24" xfId="41" applyNumberFormat="1" applyFont="1" applyBorder="1" applyAlignment="1">
      <alignment horizontal="center" vertical="center" wrapText="1"/>
    </xf>
    <xf numFmtId="0" fontId="77" fillId="0" borderId="15" xfId="41" applyNumberFormat="1" applyFont="1" applyBorder="1" applyAlignment="1">
      <alignment vertical="center"/>
    </xf>
    <xf numFmtId="0" fontId="77" fillId="0" borderId="13" xfId="41" applyNumberFormat="1" applyFont="1" applyBorder="1" applyAlignment="1">
      <alignment vertical="center"/>
    </xf>
    <xf numFmtId="0" fontId="77" fillId="0" borderId="13" xfId="41" applyNumberFormat="1" applyFont="1" applyBorder="1" applyAlignment="1">
      <alignment horizontal="center" vertical="center"/>
    </xf>
    <xf numFmtId="0" fontId="77" fillId="0" borderId="14" xfId="41" applyNumberFormat="1" applyFont="1" applyBorder="1" applyAlignment="1">
      <alignment horizontal="center" vertical="center"/>
    </xf>
    <xf numFmtId="0" fontId="77" fillId="0" borderId="79" xfId="41" applyNumberFormat="1" applyFont="1" applyBorder="1" applyAlignment="1">
      <alignment horizontal="left" vertical="center" indent="1"/>
    </xf>
    <xf numFmtId="0" fontId="77" fillId="0" borderId="29" xfId="41" applyNumberFormat="1" applyFont="1" applyBorder="1" applyAlignment="1">
      <alignment horizontal="left" vertical="center" indent="1"/>
    </xf>
    <xf numFmtId="0" fontId="77" fillId="0" borderId="17" xfId="41" applyNumberFormat="1" applyFont="1" applyBorder="1" applyAlignment="1">
      <alignment horizontal="left" vertical="center" indent="1"/>
    </xf>
    <xf numFmtId="0" fontId="8" fillId="0" borderId="0" xfId="41" applyNumberFormat="1" applyFont="1"/>
    <xf numFmtId="0" fontId="2" fillId="0" borderId="20" xfId="0" applyNumberFormat="1" applyFont="1" applyBorder="1" applyAlignment="1">
      <alignment horizontal="center" vertical="center" wrapText="1"/>
    </xf>
    <xf numFmtId="0" fontId="2" fillId="0" borderId="22" xfId="0" applyNumberFormat="1" applyFont="1" applyBorder="1" applyAlignment="1">
      <alignment vertical="center" wrapText="1"/>
    </xf>
    <xf numFmtId="0" fontId="7" fillId="0" borderId="13" xfId="0" applyNumberFormat="1" applyFont="1" applyBorder="1" applyAlignment="1">
      <alignment horizontal="left" vertical="center" wrapText="1"/>
    </xf>
    <xf numFmtId="0" fontId="7" fillId="0" borderId="13" xfId="0" applyNumberFormat="1" applyFont="1" applyBorder="1" applyAlignment="1">
      <alignment horizontal="left" vertical="center" wrapText="1" indent="1"/>
    </xf>
    <xf numFmtId="0" fontId="7" fillId="0" borderId="17" xfId="0" applyNumberFormat="1" applyFont="1" applyBorder="1" applyAlignment="1">
      <alignment horizontal="left" vertical="center" wrapText="1" indent="1"/>
    </xf>
    <xf numFmtId="0" fontId="7" fillId="0" borderId="13" xfId="0" applyNumberFormat="1" applyFont="1" applyFill="1" applyBorder="1" applyAlignment="1">
      <alignment horizontal="center" vertical="center" wrapText="1"/>
    </xf>
    <xf numFmtId="0" fontId="0" fillId="0" borderId="0" xfId="0" applyNumberFormat="1" applyBorder="1"/>
    <xf numFmtId="0" fontId="33" fillId="0" borderId="0" xfId="0" applyNumberFormat="1" applyFont="1" applyBorder="1"/>
    <xf numFmtId="0" fontId="2" fillId="0" borderId="13" xfId="0" applyNumberFormat="1" applyFont="1" applyBorder="1" applyAlignment="1">
      <alignment horizontal="left" vertical="center" wrapText="1"/>
    </xf>
    <xf numFmtId="0" fontId="7" fillId="0" borderId="17" xfId="0" applyNumberFormat="1" applyFont="1" applyFill="1" applyBorder="1" applyAlignment="1">
      <alignment horizontal="left" vertical="center" wrapText="1" indent="1"/>
    </xf>
    <xf numFmtId="0" fontId="7" fillId="0" borderId="14" xfId="0" applyNumberFormat="1" applyFont="1" applyFill="1" applyBorder="1" applyAlignment="1">
      <alignment horizontal="center" vertical="center" wrapText="1"/>
    </xf>
    <xf numFmtId="0" fontId="3" fillId="0" borderId="0" xfId="40" applyNumberFormat="1" applyFont="1"/>
    <xf numFmtId="0" fontId="2" fillId="0" borderId="15" xfId="40" applyNumberFormat="1" applyFont="1" applyBorder="1" applyAlignment="1">
      <alignment horizontal="center" vertical="center" wrapText="1"/>
    </xf>
    <xf numFmtId="0" fontId="2" fillId="0" borderId="13" xfId="40" applyNumberFormat="1" applyFont="1" applyBorder="1" applyAlignment="1">
      <alignment horizontal="center" vertical="center" wrapText="1"/>
    </xf>
    <xf numFmtId="0" fontId="30" fillId="0" borderId="0" xfId="0" applyNumberFormat="1" applyFont="1" applyBorder="1" applyAlignment="1">
      <alignment horizontal="left"/>
    </xf>
    <xf numFmtId="0" fontId="3" fillId="0" borderId="0" xfId="0" applyNumberFormat="1" applyFont="1" applyBorder="1"/>
    <xf numFmtId="0" fontId="30" fillId="0" borderId="0" xfId="0" applyNumberFormat="1" applyFont="1" applyBorder="1" applyAlignment="1">
      <alignment horizontal="left" vertical="center"/>
    </xf>
    <xf numFmtId="0" fontId="2" fillId="0" borderId="0" xfId="0" applyNumberFormat="1" applyFont="1" applyBorder="1" applyAlignment="1">
      <alignment horizontal="center" vertical="center"/>
    </xf>
    <xf numFmtId="0" fontId="2" fillId="0" borderId="13" xfId="0" applyNumberFormat="1" applyFont="1" applyBorder="1" applyAlignment="1">
      <alignment vertical="top" wrapText="1"/>
    </xf>
    <xf numFmtId="0" fontId="2" fillId="0" borderId="13" xfId="0" applyNumberFormat="1" applyFont="1" applyBorder="1" applyAlignment="1">
      <alignment horizontal="left" vertical="top" wrapText="1" indent="1"/>
    </xf>
    <xf numFmtId="0" fontId="3" fillId="0" borderId="13" xfId="0" applyNumberFormat="1" applyFont="1" applyBorder="1" applyAlignment="1">
      <alignment horizontal="left" vertical="top" wrapText="1" indent="1"/>
    </xf>
    <xf numFmtId="0" fontId="77" fillId="0" borderId="13" xfId="0" applyNumberFormat="1" applyFont="1" applyBorder="1" applyAlignment="1">
      <alignment horizontal="left" vertical="center" wrapText="1" indent="1"/>
    </xf>
    <xf numFmtId="0" fontId="79" fillId="0" borderId="13" xfId="0" applyNumberFormat="1" applyFont="1" applyFill="1" applyBorder="1" applyAlignment="1">
      <alignment horizontal="left" vertical="center" wrapText="1" indent="1"/>
    </xf>
    <xf numFmtId="0" fontId="77" fillId="0" borderId="27" xfId="0" applyNumberFormat="1" applyFont="1" applyBorder="1" applyAlignment="1">
      <alignment horizontal="left" vertical="center" wrapText="1" indent="1"/>
    </xf>
    <xf numFmtId="0" fontId="77" fillId="0" borderId="76" xfId="0" applyNumberFormat="1" applyFont="1" applyBorder="1" applyAlignment="1">
      <alignment horizontal="left" vertical="center" wrapText="1" indent="1"/>
    </xf>
    <xf numFmtId="0" fontId="59" fillId="0" borderId="14" xfId="0" applyNumberFormat="1" applyFont="1" applyFill="1" applyBorder="1" applyAlignment="1">
      <alignment horizontal="center" vertical="center" wrapText="1"/>
    </xf>
    <xf numFmtId="0" fontId="3" fillId="0" borderId="0" xfId="0" applyNumberFormat="1" applyFont="1" applyFill="1" applyBorder="1"/>
    <xf numFmtId="0" fontId="2" fillId="0" borderId="0" xfId="0" applyNumberFormat="1" applyFont="1" applyFill="1" applyBorder="1" applyAlignment="1">
      <alignment horizontal="center" vertical="center"/>
    </xf>
    <xf numFmtId="0" fontId="3" fillId="0" borderId="15" xfId="0" applyNumberFormat="1" applyFont="1" applyFill="1" applyBorder="1" applyAlignment="1">
      <alignment horizontal="center" vertical="center" wrapText="1"/>
    </xf>
    <xf numFmtId="0" fontId="2" fillId="0" borderId="13" xfId="0" applyNumberFormat="1" applyFont="1" applyFill="1" applyBorder="1" applyAlignment="1">
      <alignment horizontal="left" vertical="center" wrapText="1"/>
    </xf>
    <xf numFmtId="0" fontId="7" fillId="0" borderId="20" xfId="0" applyNumberFormat="1" applyFont="1" applyFill="1" applyBorder="1" applyAlignment="1">
      <alignment horizontal="center" vertical="center" wrapText="1"/>
    </xf>
    <xf numFmtId="0" fontId="111" fillId="0" borderId="13" xfId="0" applyNumberFormat="1" applyFont="1" applyFill="1" applyBorder="1" applyAlignment="1">
      <alignment horizontal="center" vertical="center" wrapText="1"/>
    </xf>
    <xf numFmtId="0" fontId="111" fillId="0" borderId="14" xfId="0" applyNumberFormat="1" applyFont="1" applyFill="1" applyBorder="1" applyAlignment="1">
      <alignment horizontal="center" vertical="center" wrapText="1"/>
    </xf>
    <xf numFmtId="0" fontId="3" fillId="0" borderId="0" xfId="0" applyNumberFormat="1" applyFont="1" applyFill="1" applyBorder="1" applyAlignment="1">
      <alignment vertical="center"/>
    </xf>
    <xf numFmtId="0" fontId="2" fillId="0" borderId="13" xfId="0" applyNumberFormat="1" applyFont="1" applyFill="1" applyBorder="1" applyAlignment="1">
      <alignment vertical="center" wrapText="1"/>
    </xf>
    <xf numFmtId="0" fontId="84" fillId="0" borderId="13" xfId="0" applyNumberFormat="1" applyFont="1" applyFill="1" applyBorder="1" applyAlignment="1">
      <alignment vertical="center" wrapText="1"/>
    </xf>
    <xf numFmtId="0" fontId="3" fillId="0" borderId="13" xfId="0" applyNumberFormat="1" applyFont="1" applyFill="1" applyBorder="1" applyAlignment="1">
      <alignment vertical="center" wrapText="1"/>
    </xf>
    <xf numFmtId="0" fontId="8" fillId="0" borderId="13" xfId="0" applyNumberFormat="1" applyFont="1" applyFill="1" applyBorder="1" applyAlignment="1">
      <alignment vertical="center" wrapText="1"/>
    </xf>
    <xf numFmtId="0" fontId="7" fillId="0" borderId="17" xfId="0" applyNumberFormat="1" applyFont="1" applyFill="1" applyBorder="1" applyAlignment="1">
      <alignment vertical="center" wrapText="1"/>
    </xf>
    <xf numFmtId="0" fontId="25" fillId="0" borderId="0" xfId="0" applyNumberFormat="1" applyFont="1" applyFill="1" applyBorder="1" applyAlignment="1">
      <alignment vertical="center"/>
    </xf>
    <xf numFmtId="0" fontId="121" fillId="0" borderId="0" xfId="0" applyNumberFormat="1" applyFont="1" applyAlignment="1">
      <alignment horizontal="left" vertical="center"/>
    </xf>
    <xf numFmtId="0" fontId="87" fillId="0" borderId="0" xfId="0" applyNumberFormat="1" applyFont="1" applyFill="1" applyBorder="1" applyAlignment="1">
      <alignment vertical="center"/>
    </xf>
    <xf numFmtId="0" fontId="120" fillId="0" borderId="0" xfId="0" applyNumberFormat="1" applyFont="1" applyFill="1" applyBorder="1"/>
    <xf numFmtId="0" fontId="25" fillId="0" borderId="0" xfId="0" applyNumberFormat="1" applyFont="1" applyFill="1" applyBorder="1" applyAlignment="1"/>
    <xf numFmtId="0" fontId="115" fillId="0" borderId="0" xfId="0" applyNumberFormat="1" applyFont="1" applyFill="1" applyBorder="1" applyAlignment="1">
      <alignment vertical="center"/>
    </xf>
    <xf numFmtId="0" fontId="2" fillId="0" borderId="22" xfId="0" applyNumberFormat="1" applyFont="1" applyBorder="1" applyAlignment="1">
      <alignment horizontal="center" vertical="center" wrapText="1"/>
    </xf>
    <xf numFmtId="0" fontId="2" fillId="0" borderId="29" xfId="0" applyNumberFormat="1" applyFont="1" applyBorder="1" applyAlignment="1">
      <alignment horizontal="center" vertical="center" wrapText="1"/>
    </xf>
    <xf numFmtId="0" fontId="7" fillId="0" borderId="34" xfId="0" applyNumberFormat="1" applyFont="1" applyBorder="1" applyAlignment="1">
      <alignment horizontal="center" vertical="center" wrapText="1"/>
    </xf>
    <xf numFmtId="0" fontId="79" fillId="0" borderId="13" xfId="43" applyNumberFormat="1" applyFont="1" applyBorder="1" applyAlignment="1">
      <alignment horizontal="left" vertical="center" wrapText="1" indent="1"/>
    </xf>
    <xf numFmtId="0" fontId="77" fillId="0" borderId="13" xfId="43" applyNumberFormat="1" applyFont="1" applyBorder="1" applyAlignment="1">
      <alignment horizontal="left" vertical="center" wrapText="1" indent="1"/>
    </xf>
    <xf numFmtId="0" fontId="7" fillId="0" borderId="13" xfId="43" applyNumberFormat="1" applyFont="1" applyBorder="1" applyAlignment="1">
      <alignment horizontal="left" vertical="center" wrapText="1" indent="1"/>
    </xf>
    <xf numFmtId="0" fontId="3" fillId="0" borderId="19" xfId="43" applyNumberFormat="1" applyFont="1" applyBorder="1" applyAlignment="1">
      <alignment horizontal="left" vertical="top" wrapText="1" indent="1"/>
    </xf>
    <xf numFmtId="0" fontId="7" fillId="0" borderId="19" xfId="43" applyNumberFormat="1" applyFont="1" applyBorder="1" applyAlignment="1">
      <alignment horizontal="left" vertical="top" wrapText="1" indent="1"/>
    </xf>
    <xf numFmtId="0" fontId="82" fillId="0" borderId="17" xfId="43" applyNumberFormat="1" applyFont="1" applyBorder="1" applyAlignment="1">
      <alignment horizontal="left" vertical="center" wrapText="1" indent="1"/>
    </xf>
    <xf numFmtId="0" fontId="3" fillId="0" borderId="0" xfId="0" applyNumberFormat="1" applyFont="1" applyBorder="1" applyAlignment="1">
      <alignment horizontal="right" vertical="center" wrapText="1"/>
    </xf>
    <xf numFmtId="0" fontId="3" fillId="0" borderId="0" xfId="0" applyNumberFormat="1" applyFont="1" applyBorder="1" applyAlignment="1">
      <alignment vertical="center"/>
    </xf>
    <xf numFmtId="0" fontId="3" fillId="0" borderId="0" xfId="0" applyNumberFormat="1" applyFont="1" applyBorder="1" applyAlignment="1">
      <alignment vertical="center" wrapText="1"/>
    </xf>
    <xf numFmtId="0" fontId="0" fillId="0" borderId="0" xfId="0" applyNumberFormat="1"/>
    <xf numFmtId="0" fontId="79" fillId="0" borderId="17" xfId="43" applyNumberFormat="1" applyFont="1" applyBorder="1" applyAlignment="1">
      <alignment horizontal="left" vertical="center" wrapText="1" indent="1"/>
    </xf>
    <xf numFmtId="0" fontId="8" fillId="0" borderId="0" xfId="0" applyNumberFormat="1" applyFont="1" applyAlignment="1">
      <alignment vertical="center" wrapText="1"/>
    </xf>
    <xf numFmtId="0" fontId="7" fillId="0" borderId="15" xfId="0" applyNumberFormat="1" applyFont="1" applyBorder="1" applyAlignment="1">
      <alignment horizontal="left" vertical="center" wrapText="1" indent="1"/>
    </xf>
    <xf numFmtId="0" fontId="8" fillId="0" borderId="15" xfId="0" applyNumberFormat="1" applyFont="1" applyBorder="1" applyAlignment="1">
      <alignment horizontal="center" vertical="center" wrapText="1"/>
    </xf>
    <xf numFmtId="0" fontId="7" fillId="0" borderId="0" xfId="0" applyNumberFormat="1" applyFont="1" applyAlignment="1">
      <alignment vertical="center" wrapText="1"/>
    </xf>
    <xf numFmtId="0" fontId="3" fillId="42" borderId="13" xfId="0" applyNumberFormat="1" applyFont="1" applyFill="1" applyBorder="1" applyAlignment="1">
      <alignment horizontal="left" vertical="top" wrapText="1" indent="1"/>
    </xf>
    <xf numFmtId="0" fontId="8" fillId="0" borderId="13" xfId="0" applyNumberFormat="1" applyFont="1" applyFill="1" applyBorder="1" applyAlignment="1">
      <alignment horizontal="left" vertical="center" wrapText="1" indent="1"/>
    </xf>
    <xf numFmtId="0" fontId="8" fillId="38" borderId="13" xfId="0" applyNumberFormat="1" applyFont="1" applyFill="1" applyBorder="1" applyAlignment="1">
      <alignment horizontal="left" vertical="center" wrapText="1" indent="1"/>
    </xf>
    <xf numFmtId="0" fontId="8" fillId="50" borderId="13" xfId="0" applyNumberFormat="1" applyFont="1" applyFill="1" applyBorder="1" applyAlignment="1">
      <alignment horizontal="left" vertical="center" wrapText="1" indent="1"/>
    </xf>
    <xf numFmtId="0" fontId="8" fillId="0" borderId="0" xfId="0" applyNumberFormat="1" applyFont="1" applyFill="1" applyAlignment="1">
      <alignment vertical="center" wrapText="1"/>
    </xf>
    <xf numFmtId="0" fontId="7" fillId="0" borderId="19" xfId="0" applyNumberFormat="1" applyFont="1" applyBorder="1" applyAlignment="1">
      <alignment horizontal="left" vertical="center" wrapText="1" indent="1"/>
    </xf>
    <xf numFmtId="0" fontId="3" fillId="0" borderId="0" xfId="0" applyNumberFormat="1" applyFont="1" applyBorder="1" applyAlignment="1">
      <alignment horizontal="left" vertical="center" wrapText="1"/>
    </xf>
    <xf numFmtId="0" fontId="3" fillId="0" borderId="13" xfId="43" applyNumberFormat="1" applyFont="1" applyBorder="1" applyAlignment="1">
      <alignment horizontal="left" vertical="top" wrapText="1" indent="1"/>
    </xf>
    <xf numFmtId="0" fontId="4" fillId="0" borderId="0" xfId="0" applyNumberFormat="1" applyFont="1" applyAlignment="1">
      <alignment horizontal="center" vertical="center" wrapText="1"/>
    </xf>
    <xf numFmtId="0" fontId="10" fillId="0" borderId="13" xfId="0" applyNumberFormat="1" applyFont="1" applyFill="1" applyBorder="1" applyAlignment="1">
      <alignment horizontal="left" vertical="center" wrapText="1" indent="1"/>
    </xf>
    <xf numFmtId="0" fontId="2" fillId="0" borderId="17" xfId="0" applyNumberFormat="1" applyFont="1" applyFill="1" applyBorder="1" applyAlignment="1">
      <alignment horizontal="left" wrapText="1" indent="1"/>
    </xf>
    <xf numFmtId="0" fontId="7" fillId="0" borderId="13" xfId="0" applyNumberFormat="1" applyFont="1" applyBorder="1" applyAlignment="1">
      <alignment vertical="center" wrapText="1"/>
    </xf>
    <xf numFmtId="0" fontId="79" fillId="0" borderId="19" xfId="0" applyNumberFormat="1" applyFont="1" applyBorder="1" applyAlignment="1">
      <alignment horizontal="left" vertical="center" wrapText="1" indent="1"/>
    </xf>
    <xf numFmtId="0" fontId="77" fillId="0" borderId="19" xfId="0" applyNumberFormat="1" applyFont="1" applyBorder="1" applyAlignment="1">
      <alignment horizontal="left" vertical="center" wrapText="1" indent="1"/>
    </xf>
    <xf numFmtId="0" fontId="77" fillId="0" borderId="17" xfId="0" applyNumberFormat="1" applyFont="1" applyFill="1" applyBorder="1" applyAlignment="1">
      <alignment horizontal="left" vertical="center" wrapText="1" indent="1"/>
    </xf>
    <xf numFmtId="0" fontId="8" fillId="0" borderId="29" xfId="40" applyNumberFormat="1" applyFont="1" applyBorder="1" applyAlignment="1">
      <alignment horizontal="center" vertical="center" wrapText="1"/>
    </xf>
    <xf numFmtId="0" fontId="8" fillId="0" borderId="34" xfId="40" applyNumberFormat="1" applyFont="1" applyBorder="1" applyAlignment="1">
      <alignment horizontal="center" vertical="center" wrapText="1"/>
    </xf>
    <xf numFmtId="0" fontId="7" fillId="0" borderId="13" xfId="40" applyNumberFormat="1" applyFont="1" applyBorder="1" applyAlignment="1">
      <alignment horizontal="center" vertical="center" wrapText="1"/>
    </xf>
    <xf numFmtId="0" fontId="7" fillId="0" borderId="14" xfId="40" applyNumberFormat="1" applyFont="1" applyBorder="1" applyAlignment="1">
      <alignment horizontal="center" vertical="center" wrapText="1"/>
    </xf>
    <xf numFmtId="0" fontId="7" fillId="0" borderId="13" xfId="40" applyNumberFormat="1" applyFont="1" applyBorder="1" applyAlignment="1">
      <alignment horizontal="left" vertical="center" wrapText="1" indent="1"/>
    </xf>
    <xf numFmtId="0" fontId="7" fillId="0" borderId="17" xfId="40" applyNumberFormat="1" applyFont="1" applyBorder="1" applyAlignment="1">
      <alignment horizontal="left" vertical="center" wrapText="1" indent="1"/>
    </xf>
    <xf numFmtId="0" fontId="7" fillId="0" borderId="0" xfId="45" applyNumberFormat="1" applyFont="1" applyBorder="1" applyAlignment="1">
      <alignment vertical="center" wrapText="1"/>
    </xf>
    <xf numFmtId="0" fontId="77" fillId="0" borderId="13" xfId="45" applyNumberFormat="1" applyFont="1" applyBorder="1" applyAlignment="1">
      <alignment horizontal="center" vertical="center" wrapText="1"/>
    </xf>
    <xf numFmtId="0" fontId="7" fillId="0" borderId="13" xfId="45" applyNumberFormat="1" applyFont="1" applyBorder="1" applyAlignment="1">
      <alignment horizontal="center" vertical="center" wrapText="1"/>
    </xf>
    <xf numFmtId="0" fontId="7" fillId="0" borderId="14" xfId="45" applyNumberFormat="1" applyFont="1" applyBorder="1" applyAlignment="1">
      <alignment horizontal="center" vertical="center" wrapText="1"/>
    </xf>
    <xf numFmtId="0" fontId="7" fillId="0" borderId="0" xfId="45" applyNumberFormat="1" applyFont="1" applyBorder="1" applyAlignment="1">
      <alignment horizontal="center" vertical="center" wrapText="1"/>
    </xf>
    <xf numFmtId="0" fontId="7" fillId="0" borderId="15" xfId="45" applyNumberFormat="1" applyFont="1" applyBorder="1" applyAlignment="1">
      <alignment vertical="center" wrapText="1"/>
    </xf>
    <xf numFmtId="0" fontId="8" fillId="0" borderId="0" xfId="44" applyNumberFormat="1" applyFont="1" applyAlignment="1">
      <alignment vertical="center" wrapText="1"/>
    </xf>
    <xf numFmtId="0" fontId="7" fillId="37" borderId="31" xfId="44" applyNumberFormat="1" applyFont="1" applyFill="1" applyBorder="1" applyAlignment="1">
      <alignment horizontal="center" vertical="center" wrapText="1"/>
    </xf>
    <xf numFmtId="0" fontId="7" fillId="37" borderId="53" xfId="44" applyNumberFormat="1" applyFont="1" applyFill="1" applyBorder="1" applyAlignment="1">
      <alignment horizontal="center" vertical="center" wrapText="1"/>
    </xf>
    <xf numFmtId="0" fontId="7" fillId="37" borderId="64" xfId="44" applyNumberFormat="1" applyFont="1" applyFill="1" applyBorder="1" applyAlignment="1">
      <alignment horizontal="center" vertical="center" wrapText="1"/>
    </xf>
    <xf numFmtId="0" fontId="7" fillId="0" borderId="0" xfId="44" applyNumberFormat="1" applyFont="1" applyAlignment="1">
      <alignment horizontal="center" vertical="center" wrapText="1"/>
    </xf>
    <xf numFmtId="0" fontId="7" fillId="0" borderId="22" xfId="44" applyNumberFormat="1" applyFont="1" applyFill="1" applyBorder="1" applyAlignment="1">
      <alignment horizontal="center" vertical="center" wrapText="1"/>
    </xf>
    <xf numFmtId="0" fontId="7" fillId="37" borderId="29" xfId="44" applyNumberFormat="1" applyFont="1" applyFill="1" applyBorder="1" applyAlignment="1">
      <alignment horizontal="center" vertical="center" wrapText="1"/>
    </xf>
    <xf numFmtId="0" fontId="7" fillId="37" borderId="37" xfId="44" applyNumberFormat="1" applyFont="1" applyFill="1" applyBorder="1" applyAlignment="1">
      <alignment horizontal="center" vertical="center" wrapText="1"/>
    </xf>
    <xf numFmtId="0" fontId="7" fillId="37" borderId="42" xfId="44" applyNumberFormat="1" applyFont="1" applyFill="1" applyBorder="1" applyAlignment="1">
      <alignment horizontal="center" vertical="center" wrapText="1"/>
    </xf>
    <xf numFmtId="0" fontId="25" fillId="0" borderId="29" xfId="42" applyNumberFormat="1" applyFont="1" applyBorder="1"/>
    <xf numFmtId="0" fontId="25" fillId="0" borderId="13" xfId="42" applyNumberFormat="1" applyFont="1" applyBorder="1"/>
    <xf numFmtId="0" fontId="25" fillId="0" borderId="13" xfId="42" applyNumberFormat="1" applyFont="1" applyBorder="1" applyAlignment="1">
      <alignment vertical="center"/>
    </xf>
    <xf numFmtId="0" fontId="100" fillId="0" borderId="13" xfId="42" applyNumberFormat="1" applyFont="1" applyBorder="1"/>
    <xf numFmtId="0" fontId="8" fillId="0" borderId="22" xfId="42" applyNumberFormat="1" applyFont="1" applyBorder="1" applyAlignment="1">
      <alignment horizontal="left" indent="1"/>
    </xf>
    <xf numFmtId="0" fontId="8" fillId="0" borderId="29" xfId="42" applyNumberFormat="1" applyFont="1" applyBorder="1"/>
    <xf numFmtId="0" fontId="8" fillId="0" borderId="37" xfId="42" applyNumberFormat="1" applyFont="1" applyBorder="1" applyAlignment="1">
      <alignment horizontal="center"/>
    </xf>
    <xf numFmtId="0" fontId="8" fillId="0" borderId="15" xfId="42" applyNumberFormat="1" applyFont="1" applyBorder="1" applyAlignment="1">
      <alignment horizontal="left" indent="1"/>
    </xf>
    <xf numFmtId="0" fontId="8" fillId="0" borderId="13" xfId="42" applyNumberFormat="1" applyFont="1" applyBorder="1"/>
    <xf numFmtId="0" fontId="8" fillId="0" borderId="20" xfId="42" applyNumberFormat="1" applyFont="1" applyBorder="1" applyAlignment="1">
      <alignment horizontal="center"/>
    </xf>
    <xf numFmtId="0" fontId="8" fillId="0" borderId="15" xfId="42" applyNumberFormat="1" applyFont="1" applyFill="1" applyBorder="1" applyAlignment="1">
      <alignment horizontal="left" indent="1"/>
    </xf>
    <xf numFmtId="0" fontId="8" fillId="0" borderId="21" xfId="42" applyNumberFormat="1" applyFont="1" applyFill="1" applyBorder="1" applyAlignment="1">
      <alignment horizontal="left" indent="1"/>
    </xf>
    <xf numFmtId="0" fontId="79" fillId="0" borderId="19" xfId="42" applyNumberFormat="1" applyFont="1" applyBorder="1"/>
    <xf numFmtId="0" fontId="8" fillId="0" borderId="19" xfId="42" applyNumberFormat="1" applyFont="1" applyBorder="1"/>
    <xf numFmtId="0" fontId="8" fillId="0" borderId="35" xfId="42" applyNumberFormat="1" applyFont="1" applyBorder="1" applyAlignment="1">
      <alignment horizontal="center"/>
    </xf>
    <xf numFmtId="0" fontId="59" fillId="32" borderId="53" xfId="42" applyNumberFormat="1" applyFont="1" applyFill="1" applyBorder="1" applyAlignment="1">
      <alignment horizontal="center" vertical="center"/>
    </xf>
    <xf numFmtId="0" fontId="25" fillId="0" borderId="22" xfId="42" applyNumberFormat="1" applyFont="1" applyBorder="1" applyAlignment="1">
      <alignment horizontal="left" indent="1"/>
    </xf>
    <xf numFmtId="0" fontId="25" fillId="0" borderId="37" xfId="42" applyNumberFormat="1" applyFont="1" applyBorder="1" applyAlignment="1">
      <alignment horizontal="center"/>
    </xf>
    <xf numFmtId="0" fontId="25" fillId="0" borderId="15" xfId="42" applyNumberFormat="1" applyFont="1" applyBorder="1" applyAlignment="1">
      <alignment horizontal="left" indent="1"/>
    </xf>
    <xf numFmtId="0" fontId="25" fillId="0" borderId="20" xfId="42" applyNumberFormat="1" applyFont="1" applyBorder="1" applyAlignment="1">
      <alignment horizontal="center"/>
    </xf>
    <xf numFmtId="0" fontId="25" fillId="0" borderId="15" xfId="42" applyNumberFormat="1" applyFont="1" applyFill="1" applyBorder="1" applyAlignment="1">
      <alignment horizontal="left" indent="1"/>
    </xf>
    <xf numFmtId="0" fontId="59" fillId="32" borderId="20" xfId="42" applyNumberFormat="1" applyFont="1" applyFill="1" applyBorder="1" applyAlignment="1">
      <alignment horizontal="center"/>
    </xf>
    <xf numFmtId="0" fontId="59" fillId="0" borderId="20" xfId="42" applyNumberFormat="1" applyFont="1" applyBorder="1" applyAlignment="1">
      <alignment horizontal="center"/>
    </xf>
    <xf numFmtId="0" fontId="59" fillId="32" borderId="28" xfId="42" applyNumberFormat="1" applyFont="1" applyFill="1" applyBorder="1" applyAlignment="1">
      <alignment horizontal="center"/>
    </xf>
    <xf numFmtId="0" fontId="1" fillId="0" borderId="0" xfId="0" applyFont="1" applyAlignment="1">
      <alignment vertical="center"/>
    </xf>
    <xf numFmtId="0" fontId="80" fillId="0" borderId="0" xfId="90" applyFont="1" applyFill="1" applyAlignment="1"/>
    <xf numFmtId="0" fontId="10" fillId="0" borderId="0" xfId="0" applyFont="1" applyAlignment="1">
      <alignment horizontal="left" wrapText="1" indent="1"/>
    </xf>
    <xf numFmtId="0" fontId="80" fillId="0" borderId="0" xfId="40" applyNumberFormat="1" applyFont="1"/>
    <xf numFmtId="0" fontId="8" fillId="0" borderId="15" xfId="90" applyFont="1" applyBorder="1" applyAlignment="1">
      <alignment horizontal="center" vertical="center"/>
    </xf>
    <xf numFmtId="49" fontId="8" fillId="36" borderId="13" xfId="90" applyNumberFormat="1" applyFont="1" applyFill="1" applyBorder="1" applyAlignment="1">
      <alignment horizontal="left" vertical="top" wrapText="1" indent="1"/>
    </xf>
    <xf numFmtId="0" fontId="3" fillId="0" borderId="15" xfId="90" applyFont="1" applyFill="1" applyBorder="1" applyAlignment="1">
      <alignment horizontal="center" vertical="center"/>
    </xf>
    <xf numFmtId="49" fontId="2" fillId="0" borderId="13" xfId="90" applyNumberFormat="1" applyFont="1" applyBorder="1" applyAlignment="1">
      <alignment horizontal="left" vertical="top" wrapText="1" indent="1"/>
    </xf>
    <xf numFmtId="49" fontId="2" fillId="36" borderId="13" xfId="90" applyNumberFormat="1" applyFont="1" applyFill="1" applyBorder="1" applyAlignment="1">
      <alignment horizontal="left" vertical="top" wrapText="1" indent="1"/>
    </xf>
    <xf numFmtId="0" fontId="78" fillId="0" borderId="16" xfId="35" applyNumberFormat="1" applyFont="1" applyBorder="1" applyAlignment="1" applyProtection="1">
      <alignment horizontal="left" vertical="center" indent="1"/>
    </xf>
    <xf numFmtId="0" fontId="8" fillId="0" borderId="14" xfId="35" applyNumberFormat="1" applyFont="1" applyBorder="1" applyAlignment="1" applyProtection="1">
      <alignment horizontal="left" vertical="center" indent="1"/>
    </xf>
    <xf numFmtId="0" fontId="78" fillId="0" borderId="39" xfId="35" applyNumberFormat="1" applyFont="1" applyBorder="1" applyAlignment="1" applyProtection="1">
      <alignment horizontal="left" vertical="center" indent="1"/>
    </xf>
    <xf numFmtId="0" fontId="78" fillId="0" borderId="17" xfId="0" applyNumberFormat="1" applyFont="1" applyBorder="1" applyAlignment="1">
      <alignment horizontal="left" vertical="center" wrapText="1" indent="1"/>
    </xf>
    <xf numFmtId="0" fontId="78" fillId="37" borderId="56" xfId="0" applyFont="1" applyFill="1" applyBorder="1" applyAlignment="1">
      <alignment horizontal="left" vertical="center" wrapText="1" indent="1"/>
    </xf>
    <xf numFmtId="0" fontId="8" fillId="32" borderId="33" xfId="0" applyFont="1" applyFill="1" applyBorder="1" applyAlignment="1">
      <alignment vertical="center" wrapText="1"/>
    </xf>
    <xf numFmtId="0" fontId="79" fillId="0" borderId="26" xfId="0" applyFont="1" applyFill="1" applyBorder="1" applyAlignment="1">
      <alignment horizontal="left" vertical="center" wrapText="1" indent="1"/>
    </xf>
    <xf numFmtId="0" fontId="79" fillId="0" borderId="87" xfId="0" applyFont="1" applyFill="1" applyBorder="1" applyAlignment="1">
      <alignment horizontal="left" vertical="center" wrapText="1" indent="1"/>
    </xf>
    <xf numFmtId="0" fontId="3" fillId="0" borderId="21" xfId="0" applyFont="1" applyBorder="1" applyAlignment="1">
      <alignment horizontal="center" vertical="center" wrapText="1"/>
    </xf>
    <xf numFmtId="3" fontId="7" fillId="35" borderId="35" xfId="0" applyNumberFormat="1" applyFont="1" applyFill="1" applyBorder="1" applyAlignment="1">
      <alignment horizontal="right" vertical="center" wrapText="1" indent="1"/>
    </xf>
    <xf numFmtId="0" fontId="7" fillId="37" borderId="37" xfId="0" applyNumberFormat="1" applyFont="1" applyFill="1" applyBorder="1" applyAlignment="1">
      <alignment horizontal="center" vertical="center" wrapText="1"/>
    </xf>
    <xf numFmtId="0" fontId="7" fillId="37" borderId="14" xfId="0" applyNumberFormat="1" applyFont="1" applyFill="1" applyBorder="1" applyAlignment="1">
      <alignment horizontal="center" vertical="center" wrapText="1"/>
    </xf>
    <xf numFmtId="0" fontId="120" fillId="0" borderId="20" xfId="0" applyNumberFormat="1" applyFont="1" applyBorder="1" applyAlignment="1">
      <alignment horizontal="center" vertical="center" wrapText="1"/>
    </xf>
    <xf numFmtId="0" fontId="120" fillId="0" borderId="14" xfId="0" applyNumberFormat="1" applyFont="1" applyBorder="1" applyAlignment="1">
      <alignment horizontal="center" vertical="center" wrapText="1"/>
    </xf>
    <xf numFmtId="3" fontId="7" fillId="24" borderId="26" xfId="0" applyNumberFormat="1" applyFont="1" applyFill="1" applyBorder="1" applyAlignment="1">
      <alignment horizontal="right" vertical="center" wrapText="1" indent="1"/>
    </xf>
    <xf numFmtId="0" fontId="123" fillId="0" borderId="77" xfId="35" applyNumberFormat="1" applyFont="1" applyBorder="1" applyAlignment="1" applyProtection="1">
      <alignment horizontal="center"/>
    </xf>
    <xf numFmtId="167" fontId="7" fillId="24" borderId="13" xfId="0" applyNumberFormat="1" applyFont="1" applyFill="1" applyBorder="1" applyAlignment="1">
      <alignment horizontal="right" vertical="center" wrapText="1" indent="1"/>
    </xf>
    <xf numFmtId="4" fontId="7" fillId="24" borderId="13" xfId="0" applyNumberFormat="1" applyFont="1" applyFill="1" applyBorder="1" applyAlignment="1">
      <alignment horizontal="right" vertical="center" wrapText="1" indent="1"/>
    </xf>
    <xf numFmtId="0" fontId="127" fillId="0" borderId="0" xfId="0" applyFont="1" applyFill="1" applyBorder="1"/>
    <xf numFmtId="167" fontId="7" fillId="24" borderId="17" xfId="0" applyNumberFormat="1" applyFont="1" applyFill="1" applyBorder="1" applyAlignment="1">
      <alignment horizontal="right" vertical="center" wrapText="1" indent="1"/>
    </xf>
    <xf numFmtId="4" fontId="8" fillId="35" borderId="13" xfId="0" applyNumberFormat="1" applyFont="1" applyFill="1" applyBorder="1" applyAlignment="1">
      <alignment horizontal="right" vertical="center" wrapText="1" indent="1"/>
    </xf>
    <xf numFmtId="49" fontId="3" fillId="0" borderId="13" xfId="0" applyNumberFormat="1" applyFont="1" applyBorder="1" applyAlignment="1">
      <alignment horizontal="left" vertical="top" wrapText="1" indent="1"/>
    </xf>
    <xf numFmtId="4" fontId="3" fillId="35" borderId="19" xfId="43" applyNumberFormat="1" applyFont="1" applyFill="1" applyBorder="1" applyAlignment="1">
      <alignment horizontal="right" vertical="center" wrapText="1" indent="1"/>
    </xf>
    <xf numFmtId="49" fontId="3" fillId="0" borderId="13" xfId="0" applyNumberFormat="1" applyFont="1" applyFill="1" applyBorder="1" applyAlignment="1">
      <alignment horizontal="left" vertical="top" wrapText="1" indent="1"/>
    </xf>
    <xf numFmtId="0" fontId="8" fillId="35" borderId="14" xfId="0" quotePrefix="1" applyFont="1" applyFill="1" applyBorder="1" applyAlignment="1">
      <alignment horizontal="left" vertical="center" wrapText="1" indent="1"/>
    </xf>
    <xf numFmtId="4" fontId="8" fillId="35" borderId="19" xfId="0" applyNumberFormat="1" applyFont="1" applyFill="1" applyBorder="1" applyAlignment="1">
      <alignment horizontal="right" vertical="center" wrapText="1" indent="1"/>
    </xf>
    <xf numFmtId="4" fontId="3" fillId="35" borderId="19" xfId="43" applyNumberFormat="1" applyFont="1" applyFill="1" applyBorder="1" applyAlignment="1">
      <alignment horizontal="center" vertical="center" wrapText="1"/>
    </xf>
    <xf numFmtId="4" fontId="3" fillId="35" borderId="26" xfId="43" applyNumberFormat="1" applyFont="1" applyFill="1" applyBorder="1" applyAlignment="1">
      <alignment horizontal="right" vertical="center" wrapText="1" indent="1"/>
    </xf>
    <xf numFmtId="167" fontId="3" fillId="35" borderId="13" xfId="27" applyNumberFormat="1" applyFont="1" applyFill="1" applyBorder="1" applyAlignment="1">
      <alignment horizontal="right" vertical="center" wrapText="1" indent="1"/>
    </xf>
    <xf numFmtId="167" fontId="3" fillId="37" borderId="13" xfId="27" applyNumberFormat="1" applyFont="1" applyFill="1" applyBorder="1" applyAlignment="1">
      <alignment horizontal="right" vertical="center" wrapText="1" indent="1"/>
    </xf>
    <xf numFmtId="167" fontId="7" fillId="37" borderId="13" xfId="0" applyNumberFormat="1" applyFont="1" applyFill="1" applyBorder="1" applyAlignment="1">
      <alignment horizontal="right" vertical="center" wrapText="1" indent="1"/>
    </xf>
    <xf numFmtId="49" fontId="3" fillId="0" borderId="13" xfId="0" applyNumberFormat="1" applyFont="1" applyFill="1" applyBorder="1" applyAlignment="1">
      <alignment horizontal="left" vertical="center" wrapText="1" indent="1"/>
    </xf>
    <xf numFmtId="3" fontId="3" fillId="35" borderId="13" xfId="27" applyNumberFormat="1" applyFont="1" applyFill="1" applyBorder="1" applyAlignment="1">
      <alignment horizontal="right" vertical="center" wrapText="1" indent="1"/>
    </xf>
    <xf numFmtId="0" fontId="8" fillId="0" borderId="13" xfId="0" applyFont="1" applyFill="1" applyBorder="1" applyAlignment="1">
      <alignment horizontal="left" vertical="top" wrapText="1" indent="1"/>
    </xf>
    <xf numFmtId="3" fontId="3" fillId="37" borderId="13" xfId="27" applyNumberFormat="1" applyFont="1" applyFill="1" applyBorder="1" applyAlignment="1">
      <alignment horizontal="right" vertical="center" wrapText="1" indent="1"/>
    </xf>
    <xf numFmtId="0" fontId="3" fillId="0" borderId="13" xfId="91" applyFont="1" applyBorder="1" applyAlignment="1">
      <alignment horizontal="left" vertical="top" wrapText="1" indent="1"/>
    </xf>
    <xf numFmtId="0" fontId="3" fillId="0" borderId="19" xfId="0" applyFont="1" applyBorder="1" applyAlignment="1">
      <alignment horizontal="left" vertical="top" wrapText="1" indent="1"/>
    </xf>
    <xf numFmtId="0" fontId="2" fillId="0" borderId="14" xfId="91" applyFont="1" applyBorder="1" applyAlignment="1">
      <alignment horizontal="center" vertical="center" wrapText="1"/>
    </xf>
    <xf numFmtId="3" fontId="3" fillId="0" borderId="38" xfId="91" applyNumberFormat="1" applyFont="1" applyFill="1" applyBorder="1" applyAlignment="1">
      <alignment horizontal="center" wrapText="1"/>
    </xf>
    <xf numFmtId="0" fontId="3" fillId="0" borderId="0" xfId="91" applyFont="1"/>
    <xf numFmtId="0" fontId="8" fillId="0" borderId="0" xfId="91" applyFont="1"/>
    <xf numFmtId="0" fontId="2" fillId="0" borderId="15" xfId="91" applyFont="1" applyBorder="1" applyAlignment="1">
      <alignment horizontal="center" vertical="center" wrapText="1"/>
    </xf>
    <xf numFmtId="49" fontId="2" fillId="0" borderId="13" xfId="91" applyNumberFormat="1" applyFont="1" applyBorder="1" applyAlignment="1">
      <alignment horizontal="center" vertical="center" wrapText="1"/>
    </xf>
    <xf numFmtId="0" fontId="2" fillId="0" borderId="13" xfId="91" applyFont="1" applyBorder="1" applyAlignment="1">
      <alignment horizontal="center" vertical="center" wrapText="1"/>
    </xf>
    <xf numFmtId="0" fontId="3" fillId="0" borderId="15" xfId="91" applyFont="1" applyBorder="1" applyAlignment="1">
      <alignment horizontal="center" wrapText="1"/>
    </xf>
    <xf numFmtId="49" fontId="2" fillId="0" borderId="13" xfId="91" applyNumberFormat="1" applyFont="1" applyBorder="1" applyAlignment="1">
      <alignment vertical="top" wrapText="1"/>
    </xf>
    <xf numFmtId="3" fontId="3" fillId="0" borderId="13" xfId="91" applyNumberFormat="1" applyFont="1" applyFill="1" applyBorder="1" applyAlignment="1">
      <alignment horizontal="center" wrapText="1"/>
    </xf>
    <xf numFmtId="0" fontId="3" fillId="0" borderId="15" xfId="91" applyFont="1" applyBorder="1" applyAlignment="1">
      <alignment horizontal="center" vertical="center" wrapText="1"/>
    </xf>
    <xf numFmtId="49" fontId="2" fillId="0" borderId="13" xfId="91" applyNumberFormat="1" applyFont="1" applyBorder="1" applyAlignment="1">
      <alignment horizontal="left" vertical="center" wrapText="1" indent="1"/>
    </xf>
    <xf numFmtId="49" fontId="3" fillId="0" borderId="13" xfId="91" applyNumberFormat="1" applyFont="1" applyBorder="1" applyAlignment="1">
      <alignment horizontal="left" vertical="center" wrapText="1" indent="1"/>
    </xf>
    <xf numFmtId="49" fontId="8" fillId="0" borderId="13" xfId="91" applyNumberFormat="1" applyFont="1" applyBorder="1" applyAlignment="1">
      <alignment horizontal="left" vertical="center" wrapText="1" indent="1"/>
    </xf>
    <xf numFmtId="49" fontId="3" fillId="0" borderId="13" xfId="91" applyNumberFormat="1" applyFont="1" applyFill="1" applyBorder="1" applyAlignment="1">
      <alignment horizontal="left" vertical="center" wrapText="1" indent="1"/>
    </xf>
    <xf numFmtId="0" fontId="80" fillId="0" borderId="15" xfId="91" applyFont="1" applyFill="1" applyBorder="1" applyAlignment="1">
      <alignment horizontal="center" vertical="center" wrapText="1"/>
    </xf>
    <xf numFmtId="49" fontId="80" fillId="36" borderId="13" xfId="91" applyNumberFormat="1" applyFont="1" applyFill="1" applyBorder="1" applyAlignment="1">
      <alignment horizontal="left" vertical="center" wrapText="1" indent="1"/>
    </xf>
    <xf numFmtId="0" fontId="3" fillId="0" borderId="15" xfId="91" applyFont="1" applyFill="1" applyBorder="1" applyAlignment="1">
      <alignment horizontal="center" vertical="center" wrapText="1"/>
    </xf>
    <xf numFmtId="0" fontId="3" fillId="0" borderId="16" xfId="91" applyFont="1" applyFill="1" applyBorder="1" applyAlignment="1">
      <alignment horizontal="center" vertical="center" wrapText="1"/>
    </xf>
    <xf numFmtId="49" fontId="2" fillId="0" borderId="17" xfId="91" applyNumberFormat="1" applyFont="1" applyBorder="1" applyAlignment="1">
      <alignment horizontal="left" vertical="center" wrapText="1" indent="1"/>
    </xf>
    <xf numFmtId="0" fontId="3" fillId="0" borderId="0" xfId="91" applyFont="1" applyFill="1" applyBorder="1" applyAlignment="1">
      <alignment horizontal="center" vertical="center" wrapText="1"/>
    </xf>
    <xf numFmtId="49" fontId="2" fillId="0" borderId="0" xfId="91" applyNumberFormat="1" applyFont="1" applyFill="1" applyBorder="1" applyAlignment="1">
      <alignment horizontal="left" vertical="top" wrapText="1" indent="1"/>
    </xf>
    <xf numFmtId="3" fontId="7" fillId="0" borderId="0" xfId="91" applyNumberFormat="1" applyFont="1" applyFill="1" applyBorder="1" applyAlignment="1">
      <alignment horizontal="right" vertical="center" wrapText="1" indent="1"/>
    </xf>
    <xf numFmtId="49" fontId="3" fillId="0" borderId="0" xfId="91" applyNumberFormat="1" applyFont="1"/>
    <xf numFmtId="0" fontId="8" fillId="0" borderId="43" xfId="0" applyFont="1" applyFill="1" applyBorder="1" applyAlignment="1">
      <alignment horizontal="left" vertical="center" wrapText="1"/>
    </xf>
    <xf numFmtId="0" fontId="8" fillId="37" borderId="20" xfId="0" applyFont="1" applyFill="1" applyBorder="1" applyAlignment="1">
      <alignment horizontal="left" vertical="center" wrapText="1" indent="1"/>
    </xf>
    <xf numFmtId="0" fontId="8" fillId="32" borderId="16" xfId="0" applyFont="1" applyFill="1" applyBorder="1" applyAlignment="1">
      <alignment vertical="center" wrapText="1"/>
    </xf>
    <xf numFmtId="0" fontId="8" fillId="0" borderId="18" xfId="0" applyFont="1" applyFill="1" applyBorder="1" applyAlignment="1">
      <alignment horizontal="left" vertical="center" wrapText="1" indent="1"/>
    </xf>
    <xf numFmtId="0" fontId="8" fillId="0" borderId="39" xfId="0" applyFont="1" applyFill="1" applyBorder="1" applyAlignment="1">
      <alignment horizontal="left" vertical="center" wrapText="1" indent="1"/>
    </xf>
    <xf numFmtId="0" fontId="127" fillId="0" borderId="67" xfId="0" applyFont="1" applyFill="1" applyBorder="1" applyAlignment="1">
      <alignment vertical="top" wrapText="1"/>
    </xf>
    <xf numFmtId="4" fontId="78" fillId="0" borderId="0" xfId="45" applyNumberFormat="1" applyFont="1" applyBorder="1" applyAlignment="1">
      <alignment vertical="center" wrapText="1"/>
    </xf>
    <xf numFmtId="3" fontId="78" fillId="0" borderId="0" xfId="45" applyNumberFormat="1" applyFont="1" applyBorder="1" applyAlignment="1">
      <alignment vertical="center" wrapText="1"/>
    </xf>
    <xf numFmtId="3" fontId="8" fillId="35" borderId="13" xfId="0" applyNumberFormat="1" applyFont="1" applyFill="1" applyBorder="1" applyAlignment="1">
      <alignment horizontal="right" vertical="center" wrapText="1" indent="1"/>
    </xf>
    <xf numFmtId="3" fontId="2" fillId="24" borderId="17" xfId="0" applyNumberFormat="1" applyFont="1" applyFill="1" applyBorder="1" applyAlignment="1">
      <alignment horizontal="right" vertical="center" wrapText="1" indent="1"/>
    </xf>
    <xf numFmtId="3" fontId="7" fillId="24" borderId="18" xfId="0" applyNumberFormat="1" applyFont="1" applyFill="1" applyBorder="1" applyAlignment="1">
      <alignment horizontal="right" vertical="center" wrapText="1" indent="1"/>
    </xf>
    <xf numFmtId="3" fontId="7" fillId="24" borderId="13" xfId="0" applyNumberFormat="1" applyFont="1" applyFill="1" applyBorder="1" applyAlignment="1">
      <alignment horizontal="right" vertical="center" indent="1"/>
    </xf>
    <xf numFmtId="3" fontId="7" fillId="24" borderId="14" xfId="0" applyNumberFormat="1" applyFont="1" applyFill="1" applyBorder="1" applyAlignment="1">
      <alignment horizontal="right" vertical="center" indent="1"/>
    </xf>
    <xf numFmtId="3" fontId="3" fillId="35" borderId="13" xfId="0" applyNumberFormat="1" applyFont="1" applyFill="1" applyBorder="1" applyAlignment="1">
      <alignment vertical="center"/>
    </xf>
    <xf numFmtId="3" fontId="7" fillId="24" borderId="13" xfId="0" applyNumberFormat="1" applyFont="1" applyFill="1" applyBorder="1" applyAlignment="1">
      <alignment vertical="center" wrapText="1"/>
    </xf>
    <xf numFmtId="3" fontId="3" fillId="0" borderId="19" xfId="0" applyNumberFormat="1" applyFont="1" applyFill="1" applyBorder="1" applyAlignment="1">
      <alignment vertical="center" wrapText="1"/>
    </xf>
    <xf numFmtId="3" fontId="3" fillId="35" borderId="19" xfId="0" applyNumberFormat="1" applyFont="1" applyFill="1" applyBorder="1" applyAlignment="1">
      <alignment vertical="center" wrapText="1"/>
    </xf>
    <xf numFmtId="3" fontId="7" fillId="24" borderId="17" xfId="0" applyNumberFormat="1" applyFont="1" applyFill="1" applyBorder="1" applyAlignment="1">
      <alignment horizontal="right" vertical="center" indent="1"/>
    </xf>
    <xf numFmtId="3" fontId="7" fillId="24" borderId="18" xfId="0" applyNumberFormat="1" applyFont="1" applyFill="1" applyBorder="1" applyAlignment="1">
      <alignment horizontal="right" vertical="center" indent="1"/>
    </xf>
    <xf numFmtId="3" fontId="82" fillId="24" borderId="13" xfId="0" applyNumberFormat="1" applyFont="1" applyFill="1" applyBorder="1" applyAlignment="1">
      <alignment horizontal="right" vertical="center" wrapText="1" indent="1"/>
    </xf>
    <xf numFmtId="3" fontId="82" fillId="24" borderId="14" xfId="0" applyNumberFormat="1" applyFont="1" applyFill="1" applyBorder="1" applyAlignment="1">
      <alignment horizontal="right" vertical="center" wrapText="1" indent="1"/>
    </xf>
    <xf numFmtId="3" fontId="3" fillId="35" borderId="38" xfId="0" applyNumberFormat="1" applyFont="1" applyFill="1" applyBorder="1" applyAlignment="1">
      <alignment horizontal="right" vertical="center" wrapText="1" indent="1"/>
    </xf>
    <xf numFmtId="3" fontId="7" fillId="24" borderId="38" xfId="0" applyNumberFormat="1" applyFont="1" applyFill="1" applyBorder="1" applyAlignment="1">
      <alignment horizontal="right" vertical="center" wrapText="1" indent="1"/>
    </xf>
    <xf numFmtId="3" fontId="2" fillId="35" borderId="17" xfId="0" applyNumberFormat="1" applyFont="1" applyFill="1" applyBorder="1" applyAlignment="1">
      <alignment horizontal="right" vertical="center" wrapText="1" indent="1"/>
    </xf>
    <xf numFmtId="3" fontId="2" fillId="35" borderId="39" xfId="0" applyNumberFormat="1" applyFont="1" applyFill="1" applyBorder="1" applyAlignment="1">
      <alignment horizontal="right" vertical="center" wrapText="1" indent="1"/>
    </xf>
    <xf numFmtId="3" fontId="7" fillId="24" borderId="13" xfId="90" applyNumberFormat="1" applyFont="1" applyFill="1" applyBorder="1" applyAlignment="1">
      <alignment horizontal="right" vertical="center" wrapText="1" indent="1"/>
    </xf>
    <xf numFmtId="3" fontId="7" fillId="24" borderId="14" xfId="90" applyNumberFormat="1" applyFont="1" applyFill="1" applyBorder="1" applyAlignment="1">
      <alignment horizontal="right" vertical="center" wrapText="1" indent="1"/>
    </xf>
    <xf numFmtId="3" fontId="3" fillId="35" borderId="13" xfId="90" applyNumberFormat="1" applyFont="1" applyFill="1" applyBorder="1" applyAlignment="1">
      <alignment vertical="center" wrapText="1"/>
    </xf>
    <xf numFmtId="3" fontId="3" fillId="35" borderId="13" xfId="90" applyNumberFormat="1" applyFont="1" applyFill="1" applyBorder="1" applyAlignment="1">
      <alignment horizontal="right" vertical="center" wrapText="1" indent="1"/>
    </xf>
    <xf numFmtId="3" fontId="8" fillId="24" borderId="13" xfId="90" applyNumberFormat="1" applyFont="1" applyFill="1" applyBorder="1" applyAlignment="1">
      <alignment horizontal="right" vertical="center" wrapText="1" indent="1"/>
    </xf>
    <xf numFmtId="3" fontId="8" fillId="24" borderId="14" xfId="90" applyNumberFormat="1" applyFont="1" applyFill="1" applyBorder="1" applyAlignment="1">
      <alignment horizontal="right" vertical="center" wrapText="1" indent="1"/>
    </xf>
    <xf numFmtId="3" fontId="2" fillId="0" borderId="13" xfId="90" applyNumberFormat="1" applyFont="1" applyFill="1" applyBorder="1" applyAlignment="1">
      <alignment horizontal="center" vertical="center" wrapText="1"/>
    </xf>
    <xf numFmtId="3" fontId="3" fillId="0" borderId="13" xfId="90" applyNumberFormat="1" applyFont="1" applyFill="1" applyBorder="1" applyAlignment="1">
      <alignment horizontal="right" vertical="center" wrapText="1" indent="1"/>
    </xf>
    <xf numFmtId="3" fontId="3" fillId="0" borderId="14" xfId="90" applyNumberFormat="1" applyFont="1" applyFill="1" applyBorder="1" applyAlignment="1">
      <alignment horizontal="right" vertical="center" wrapText="1" indent="1"/>
    </xf>
    <xf numFmtId="3" fontId="7" fillId="35" borderId="13" xfId="90" applyNumberFormat="1" applyFont="1" applyFill="1" applyBorder="1" applyAlignment="1">
      <alignment vertical="center" wrapText="1"/>
    </xf>
    <xf numFmtId="3" fontId="7" fillId="35" borderId="13" xfId="90" applyNumberFormat="1" applyFont="1" applyFill="1" applyBorder="1" applyAlignment="1">
      <alignment horizontal="right" vertical="center" wrapText="1" indent="1"/>
    </xf>
    <xf numFmtId="3" fontId="3" fillId="35" borderId="13" xfId="90" applyNumberFormat="1" applyFont="1" applyFill="1" applyBorder="1" applyAlignment="1">
      <alignment horizontal="right" vertical="center" wrapText="1"/>
    </xf>
    <xf numFmtId="3" fontId="7" fillId="24" borderId="17" xfId="90" applyNumberFormat="1" applyFont="1" applyFill="1" applyBorder="1" applyAlignment="1">
      <alignment horizontal="right" vertical="center" wrapText="1" indent="1"/>
    </xf>
    <xf numFmtId="3" fontId="7" fillId="24" borderId="18" xfId="90" applyNumberFormat="1" applyFont="1" applyFill="1" applyBorder="1" applyAlignment="1">
      <alignment horizontal="right" vertical="center" wrapText="1" indent="1"/>
    </xf>
    <xf numFmtId="3" fontId="7" fillId="35" borderId="79" xfId="0" applyNumberFormat="1" applyFont="1" applyFill="1" applyBorder="1" applyAlignment="1">
      <alignment horizontal="right" vertical="center" wrapText="1" indent="1"/>
    </xf>
    <xf numFmtId="3" fontId="7" fillId="24" borderId="80" xfId="0" applyNumberFormat="1" applyFont="1" applyFill="1" applyBorder="1" applyAlignment="1">
      <alignment horizontal="right" vertical="center" wrapText="1" indent="1"/>
    </xf>
    <xf numFmtId="3" fontId="7" fillId="35" borderId="82" xfId="0" applyNumberFormat="1" applyFont="1" applyFill="1" applyBorder="1" applyAlignment="1">
      <alignment horizontal="right" vertical="center" wrapText="1" indent="1"/>
    </xf>
    <xf numFmtId="3" fontId="7" fillId="24" borderId="81" xfId="0" applyNumberFormat="1" applyFont="1" applyFill="1" applyBorder="1" applyAlignment="1">
      <alignment horizontal="right" vertical="center" wrapText="1" indent="1"/>
    </xf>
    <xf numFmtId="3" fontId="7" fillId="24" borderId="73" xfId="0" applyNumberFormat="1" applyFont="1" applyFill="1" applyBorder="1" applyAlignment="1">
      <alignment horizontal="right" vertical="center" wrapText="1" indent="1"/>
    </xf>
    <xf numFmtId="3" fontId="7" fillId="24" borderId="51" xfId="0" applyNumberFormat="1" applyFont="1" applyFill="1" applyBorder="1" applyAlignment="1">
      <alignment horizontal="right" vertical="center" wrapText="1" indent="1"/>
    </xf>
    <xf numFmtId="3" fontId="7" fillId="35" borderId="13" xfId="0" applyNumberFormat="1" applyFont="1" applyFill="1" applyBorder="1" applyAlignment="1">
      <alignment horizontal="right" vertical="center" wrapText="1" indent="1"/>
    </xf>
    <xf numFmtId="3" fontId="8" fillId="0" borderId="17" xfId="0" applyNumberFormat="1" applyFont="1" applyBorder="1" applyAlignment="1">
      <alignment horizontal="center" vertical="center" wrapText="1"/>
    </xf>
    <xf numFmtId="3" fontId="7" fillId="35" borderId="13" xfId="0" applyNumberFormat="1" applyFont="1" applyFill="1" applyBorder="1" applyAlignment="1">
      <alignment horizontal="center" vertical="center" wrapText="1"/>
    </xf>
    <xf numFmtId="3" fontId="7" fillId="24" borderId="86" xfId="0" applyNumberFormat="1" applyFont="1" applyFill="1" applyBorder="1" applyAlignment="1">
      <alignment horizontal="right" vertical="center" wrapText="1" indent="1"/>
    </xf>
    <xf numFmtId="3" fontId="3" fillId="0" borderId="13" xfId="0" applyNumberFormat="1" applyFont="1" applyBorder="1" applyAlignment="1">
      <alignment horizontal="center" vertical="center" wrapText="1"/>
    </xf>
    <xf numFmtId="3" fontId="8" fillId="35" borderId="14" xfId="0" applyNumberFormat="1" applyFont="1" applyFill="1" applyBorder="1" applyAlignment="1">
      <alignment horizontal="right" vertical="center" wrapText="1" indent="1"/>
    </xf>
    <xf numFmtId="3" fontId="3" fillId="35" borderId="13" xfId="0" applyNumberFormat="1" applyFont="1" applyFill="1" applyBorder="1" applyAlignment="1">
      <alignment horizontal="right" vertical="center" wrapText="1"/>
    </xf>
    <xf numFmtId="3" fontId="3" fillId="0" borderId="14" xfId="0" applyNumberFormat="1" applyFont="1" applyBorder="1" applyAlignment="1">
      <alignment horizontal="center" vertical="center" wrapText="1"/>
    </xf>
    <xf numFmtId="3" fontId="3" fillId="35" borderId="14" xfId="0" applyNumberFormat="1" applyFont="1" applyFill="1" applyBorder="1" applyAlignment="1">
      <alignment horizontal="right" vertical="center" wrapText="1" indent="1"/>
    </xf>
    <xf numFmtId="3" fontId="3" fillId="0" borderId="17" xfId="0" applyNumberFormat="1" applyFont="1" applyBorder="1" applyAlignment="1">
      <alignment horizontal="center" vertical="center" wrapText="1"/>
    </xf>
    <xf numFmtId="3" fontId="3" fillId="0" borderId="18" xfId="0" applyNumberFormat="1" applyFont="1" applyBorder="1" applyAlignment="1">
      <alignment horizontal="center" vertical="center" wrapText="1"/>
    </xf>
    <xf numFmtId="3" fontId="7" fillId="24" borderId="13" xfId="91" applyNumberFormat="1" applyFont="1" applyFill="1" applyBorder="1" applyAlignment="1">
      <alignment horizontal="right" vertical="center" wrapText="1" indent="1"/>
    </xf>
    <xf numFmtId="3" fontId="7" fillId="24" borderId="38" xfId="91" applyNumberFormat="1" applyFont="1" applyFill="1" applyBorder="1" applyAlignment="1">
      <alignment horizontal="right" vertical="center" wrapText="1" indent="1"/>
    </xf>
    <xf numFmtId="3" fontId="3" fillId="35" borderId="13" xfId="91" applyNumberFormat="1" applyFont="1" applyFill="1" applyBorder="1" applyAlignment="1">
      <alignment horizontal="right" vertical="center" wrapText="1" indent="1"/>
    </xf>
    <xf numFmtId="3" fontId="3" fillId="35" borderId="38" xfId="91" applyNumberFormat="1" applyFont="1" applyFill="1" applyBorder="1" applyAlignment="1">
      <alignment horizontal="right" vertical="center" wrapText="1" indent="1"/>
    </xf>
    <xf numFmtId="3" fontId="3" fillId="24" borderId="13" xfId="91" applyNumberFormat="1" applyFont="1" applyFill="1" applyBorder="1" applyAlignment="1">
      <alignment horizontal="right" vertical="center" wrapText="1" indent="1"/>
    </xf>
    <xf numFmtId="3" fontId="3" fillId="24" borderId="38" xfId="91" applyNumberFormat="1" applyFont="1" applyFill="1" applyBorder="1" applyAlignment="1">
      <alignment horizontal="right" vertical="center" wrapText="1" indent="1"/>
    </xf>
    <xf numFmtId="3" fontId="7" fillId="35" borderId="13" xfId="91" applyNumberFormat="1" applyFont="1" applyFill="1" applyBorder="1" applyAlignment="1">
      <alignment horizontal="right" vertical="center" wrapText="1" indent="1"/>
    </xf>
    <xf numFmtId="3" fontId="7" fillId="35" borderId="38" xfId="91" applyNumberFormat="1" applyFont="1" applyFill="1" applyBorder="1" applyAlignment="1">
      <alignment horizontal="right" vertical="center" wrapText="1" indent="1"/>
    </xf>
    <xf numFmtId="3" fontId="3" fillId="0" borderId="13" xfId="91" applyNumberFormat="1" applyFont="1" applyFill="1" applyBorder="1" applyAlignment="1">
      <alignment horizontal="right" vertical="center" wrapText="1" indent="1"/>
    </xf>
    <xf numFmtId="3" fontId="3" fillId="0" borderId="38" xfId="91" applyNumberFormat="1" applyFont="1" applyFill="1" applyBorder="1" applyAlignment="1">
      <alignment horizontal="right" vertical="center" wrapText="1" indent="1"/>
    </xf>
    <xf numFmtId="3" fontId="8" fillId="35" borderId="13" xfId="91" applyNumberFormat="1" applyFont="1" applyFill="1" applyBorder="1" applyAlignment="1">
      <alignment horizontal="right" vertical="center" wrapText="1" indent="1"/>
    </xf>
    <xf numFmtId="3" fontId="8" fillId="35" borderId="38" xfId="91" applyNumberFormat="1" applyFont="1" applyFill="1" applyBorder="1" applyAlignment="1">
      <alignment horizontal="right" vertical="center" wrapText="1" indent="1"/>
    </xf>
    <xf numFmtId="3" fontId="7" fillId="24" borderId="17" xfId="91" applyNumberFormat="1" applyFont="1" applyFill="1" applyBorder="1" applyAlignment="1">
      <alignment horizontal="right" vertical="center" wrapText="1" indent="1"/>
    </xf>
    <xf numFmtId="3" fontId="7" fillId="24" borderId="39" xfId="91" applyNumberFormat="1" applyFont="1" applyFill="1" applyBorder="1" applyAlignment="1">
      <alignment horizontal="right" vertical="center" wrapText="1" indent="1"/>
    </xf>
    <xf numFmtId="3" fontId="2" fillId="35" borderId="13" xfId="0" applyNumberFormat="1" applyFont="1" applyFill="1" applyBorder="1" applyAlignment="1">
      <alignment horizontal="right" vertical="center" wrapText="1" indent="1"/>
    </xf>
    <xf numFmtId="3" fontId="2" fillId="35" borderId="14" xfId="0" applyNumberFormat="1" applyFont="1" applyFill="1" applyBorder="1" applyAlignment="1">
      <alignment horizontal="right" vertical="center" wrapText="1" indent="1"/>
    </xf>
    <xf numFmtId="3" fontId="83" fillId="35" borderId="13" xfId="0" applyNumberFormat="1" applyFont="1" applyFill="1" applyBorder="1" applyAlignment="1">
      <alignment horizontal="right" vertical="center" wrapText="1" indent="1"/>
    </xf>
    <xf numFmtId="3" fontId="82" fillId="24" borderId="73" xfId="0" applyNumberFormat="1" applyFont="1" applyFill="1" applyBorder="1" applyAlignment="1">
      <alignment horizontal="right" vertical="center" wrapText="1" indent="1"/>
    </xf>
    <xf numFmtId="168" fontId="73" fillId="39" borderId="13" xfId="0" applyNumberFormat="1" applyFont="1" applyFill="1" applyBorder="1" applyAlignment="1">
      <alignment vertical="center" wrapText="1"/>
    </xf>
    <xf numFmtId="168" fontId="73" fillId="40" borderId="13" xfId="0" applyNumberFormat="1" applyFont="1" applyFill="1" applyBorder="1" applyAlignment="1">
      <alignment vertical="center" wrapText="1"/>
    </xf>
    <xf numFmtId="168" fontId="73" fillId="35" borderId="13" xfId="0" applyNumberFormat="1" applyFont="1" applyFill="1" applyBorder="1" applyAlignment="1">
      <alignment vertical="center" wrapText="1"/>
    </xf>
    <xf numFmtId="168" fontId="73" fillId="24" borderId="13" xfId="0" applyNumberFormat="1" applyFont="1" applyFill="1" applyBorder="1" applyAlignment="1">
      <alignment vertical="center" wrapText="1"/>
    </xf>
    <xf numFmtId="168" fontId="73" fillId="40" borderId="14" xfId="0" applyNumberFormat="1" applyFont="1" applyFill="1" applyBorder="1" applyAlignment="1">
      <alignment vertical="center" wrapText="1"/>
    </xf>
    <xf numFmtId="168" fontId="68" fillId="39" borderId="13" xfId="0" applyNumberFormat="1" applyFont="1" applyFill="1" applyBorder="1" applyAlignment="1">
      <alignment vertical="center" wrapText="1"/>
    </xf>
    <xf numFmtId="168" fontId="68" fillId="35" borderId="13" xfId="0" applyNumberFormat="1" applyFont="1" applyFill="1" applyBorder="1" applyAlignment="1">
      <alignment vertical="center" wrapText="1"/>
    </xf>
    <xf numFmtId="168" fontId="73" fillId="0" borderId="13" xfId="0" applyNumberFormat="1" applyFont="1" applyFill="1" applyBorder="1" applyAlignment="1">
      <alignment horizontal="center" vertical="center" wrapText="1"/>
    </xf>
    <xf numFmtId="168" fontId="68" fillId="39" borderId="13" xfId="0" applyNumberFormat="1" applyFont="1" applyFill="1" applyBorder="1" applyAlignment="1">
      <alignment vertical="top" wrapText="1"/>
    </xf>
    <xf numFmtId="168" fontId="85" fillId="0" borderId="13" xfId="0" applyNumberFormat="1" applyFont="1" applyFill="1" applyBorder="1" applyAlignment="1">
      <alignment horizontal="center" vertical="center" wrapText="1"/>
    </xf>
    <xf numFmtId="168" fontId="86" fillId="39" borderId="13" xfId="0" applyNumberFormat="1" applyFont="1" applyFill="1" applyBorder="1" applyAlignment="1">
      <alignment vertical="center" wrapText="1"/>
    </xf>
    <xf numFmtId="168" fontId="25" fillId="39" borderId="13" xfId="0" applyNumberFormat="1" applyFont="1" applyFill="1" applyBorder="1" applyAlignment="1">
      <alignment vertical="center" wrapText="1"/>
    </xf>
    <xf numFmtId="168" fontId="73" fillId="41" borderId="13" xfId="0" applyNumberFormat="1" applyFont="1" applyFill="1" applyBorder="1" applyAlignment="1">
      <alignment horizontal="center" vertical="center" wrapText="1"/>
    </xf>
    <xf numFmtId="168" fontId="85" fillId="41" borderId="13" xfId="0" applyNumberFormat="1" applyFont="1" applyFill="1" applyBorder="1" applyAlignment="1">
      <alignment horizontal="center" vertical="center" wrapText="1"/>
    </xf>
    <xf numFmtId="168" fontId="59" fillId="35" borderId="13" xfId="0" applyNumberFormat="1" applyFont="1" applyFill="1" applyBorder="1" applyAlignment="1">
      <alignment vertical="center" wrapText="1"/>
    </xf>
    <xf numFmtId="168" fontId="68" fillId="39" borderId="17" xfId="0" applyNumberFormat="1" applyFont="1" applyFill="1" applyBorder="1" applyAlignment="1">
      <alignment vertical="center"/>
    </xf>
    <xf numFmtId="168" fontId="68" fillId="35" borderId="17" xfId="0" applyNumberFormat="1" applyFont="1" applyFill="1" applyBorder="1" applyAlignment="1">
      <alignment vertical="center"/>
    </xf>
    <xf numFmtId="168" fontId="73" fillId="40" borderId="17" xfId="0" applyNumberFormat="1" applyFont="1" applyFill="1" applyBorder="1" applyAlignment="1">
      <alignment vertical="center" wrapText="1"/>
    </xf>
    <xf numFmtId="168" fontId="73" fillId="40" borderId="18" xfId="0" applyNumberFormat="1" applyFont="1" applyFill="1" applyBorder="1" applyAlignment="1">
      <alignment vertical="center" wrapText="1"/>
    </xf>
    <xf numFmtId="3" fontId="3" fillId="35" borderId="19" xfId="43" applyNumberFormat="1" applyFont="1" applyFill="1" applyBorder="1" applyAlignment="1">
      <alignment horizontal="right" vertical="center" wrapText="1" indent="1"/>
    </xf>
    <xf numFmtId="3" fontId="7" fillId="51" borderId="14" xfId="43" applyNumberFormat="1" applyFont="1" applyFill="1" applyBorder="1" applyAlignment="1">
      <alignment horizontal="right" vertical="center" wrapText="1" indent="1"/>
    </xf>
    <xf numFmtId="3" fontId="7" fillId="24" borderId="13" xfId="43" applyNumberFormat="1" applyFont="1" applyFill="1" applyBorder="1" applyAlignment="1">
      <alignment horizontal="right" vertical="center" wrapText="1" indent="1"/>
    </xf>
    <xf numFmtId="3" fontId="7" fillId="24" borderId="14" xfId="43" applyNumberFormat="1" applyFont="1" applyFill="1" applyBorder="1" applyAlignment="1">
      <alignment horizontal="right" vertical="center" wrapText="1" indent="1"/>
    </xf>
    <xf numFmtId="3" fontId="7" fillId="51" borderId="14" xfId="43" applyNumberFormat="1" applyFont="1" applyFill="1" applyBorder="1" applyAlignment="1">
      <alignment horizontal="center" vertical="center" wrapText="1"/>
    </xf>
    <xf numFmtId="3" fontId="2" fillId="24" borderId="17" xfId="43" applyNumberFormat="1" applyFont="1" applyFill="1" applyBorder="1" applyAlignment="1">
      <alignment horizontal="right" vertical="center" wrapText="1" indent="1"/>
    </xf>
    <xf numFmtId="3" fontId="3" fillId="35" borderId="13" xfId="43" applyNumberFormat="1" applyFont="1" applyFill="1" applyBorder="1" applyAlignment="1">
      <alignment horizontal="right" vertical="center" wrapText="1" indent="1"/>
    </xf>
    <xf numFmtId="3" fontId="3" fillId="35" borderId="13" xfId="43" applyNumberFormat="1" applyFont="1" applyFill="1" applyBorder="1" applyAlignment="1">
      <alignment horizontal="center" vertical="center" wrapText="1"/>
    </xf>
    <xf numFmtId="3" fontId="7" fillId="51" borderId="13" xfId="43" applyNumberFormat="1" applyFont="1" applyFill="1" applyBorder="1" applyAlignment="1">
      <alignment horizontal="right" vertical="center" wrapText="1" indent="1"/>
    </xf>
    <xf numFmtId="3" fontId="7" fillId="51" borderId="13" xfId="43" applyNumberFormat="1" applyFont="1" applyFill="1" applyBorder="1" applyAlignment="1">
      <alignment horizontal="center" vertical="center" wrapText="1"/>
    </xf>
    <xf numFmtId="3" fontId="3" fillId="35" borderId="19" xfId="0" applyNumberFormat="1" applyFont="1" applyFill="1" applyBorder="1" applyAlignment="1">
      <alignment horizontal="right" vertical="center" wrapText="1" indent="1"/>
    </xf>
    <xf numFmtId="3" fontId="3" fillId="0" borderId="19" xfId="0" applyNumberFormat="1" applyFont="1" applyFill="1" applyBorder="1" applyAlignment="1">
      <alignment horizontal="right" vertical="center" wrapText="1" indent="1"/>
    </xf>
    <xf numFmtId="3" fontId="7" fillId="24" borderId="19" xfId="0" applyNumberFormat="1" applyFont="1" applyFill="1" applyBorder="1" applyAlignment="1">
      <alignment horizontal="right" vertical="center" wrapText="1" indent="1"/>
    </xf>
    <xf numFmtId="1" fontId="7" fillId="24" borderId="13" xfId="0" applyNumberFormat="1" applyFont="1" applyFill="1" applyBorder="1" applyAlignment="1">
      <alignment horizontal="right" vertical="center" wrapText="1" indent="1"/>
    </xf>
    <xf numFmtId="1" fontId="7" fillId="24" borderId="14" xfId="0" applyNumberFormat="1" applyFont="1" applyFill="1" applyBorder="1" applyAlignment="1">
      <alignment horizontal="right" vertical="center" wrapText="1" indent="1"/>
    </xf>
    <xf numFmtId="1" fontId="3" fillId="35" borderId="13" xfId="0" applyNumberFormat="1" applyFont="1" applyFill="1" applyBorder="1" applyAlignment="1">
      <alignment horizontal="right" vertical="center" wrapText="1" indent="1"/>
    </xf>
    <xf numFmtId="1" fontId="3" fillId="35" borderId="14" xfId="0" applyNumberFormat="1" applyFont="1" applyFill="1" applyBorder="1" applyAlignment="1">
      <alignment horizontal="right" vertical="center" wrapText="1" indent="1"/>
    </xf>
    <xf numFmtId="1" fontId="3" fillId="35" borderId="19" xfId="0" applyNumberFormat="1" applyFont="1" applyFill="1" applyBorder="1" applyAlignment="1">
      <alignment horizontal="right" vertical="center" wrapText="1" indent="1"/>
    </xf>
    <xf numFmtId="1" fontId="3" fillId="35" borderId="26" xfId="0" applyNumberFormat="1" applyFont="1" applyFill="1" applyBorder="1" applyAlignment="1">
      <alignment horizontal="right" vertical="center" wrapText="1" indent="1"/>
    </xf>
    <xf numFmtId="1" fontId="7" fillId="0" borderId="17" xfId="0" applyNumberFormat="1" applyFont="1" applyFill="1" applyBorder="1" applyAlignment="1">
      <alignment horizontal="right" vertical="center" wrapText="1" indent="1"/>
    </xf>
    <xf numFmtId="1" fontId="3" fillId="35" borderId="17" xfId="0" applyNumberFormat="1" applyFont="1" applyFill="1" applyBorder="1" applyAlignment="1">
      <alignment horizontal="right" vertical="center" wrapText="1" indent="1"/>
    </xf>
    <xf numFmtId="1" fontId="3" fillId="35" borderId="18" xfId="0" applyNumberFormat="1" applyFont="1" applyFill="1" applyBorder="1" applyAlignment="1">
      <alignment horizontal="right" vertical="center" wrapText="1" indent="1"/>
    </xf>
    <xf numFmtId="3" fontId="3" fillId="35" borderId="13" xfId="40" applyNumberFormat="1" applyFont="1" applyFill="1" applyBorder="1" applyAlignment="1">
      <alignment horizontal="right" vertical="center" wrapText="1" indent="1"/>
    </xf>
    <xf numFmtId="3" fontId="7" fillId="24" borderId="13" xfId="40" applyNumberFormat="1" applyFont="1" applyFill="1" applyBorder="1" applyAlignment="1">
      <alignment horizontal="right" vertical="center" wrapText="1" indent="1"/>
    </xf>
    <xf numFmtId="3" fontId="7" fillId="24" borderId="14" xfId="40" applyNumberFormat="1" applyFont="1" applyFill="1" applyBorder="1" applyAlignment="1">
      <alignment horizontal="right" vertical="center" wrapText="1" indent="1"/>
    </xf>
    <xf numFmtId="3" fontId="3" fillId="35" borderId="14" xfId="40" applyNumberFormat="1" applyFont="1" applyFill="1" applyBorder="1" applyAlignment="1">
      <alignment horizontal="right" vertical="center" wrapText="1" indent="1"/>
    </xf>
    <xf numFmtId="3" fontId="3" fillId="35" borderId="17" xfId="40" applyNumberFormat="1" applyFont="1" applyFill="1" applyBorder="1" applyAlignment="1">
      <alignment horizontal="right" vertical="center" wrapText="1" indent="1"/>
    </xf>
    <xf numFmtId="3" fontId="3" fillId="35" borderId="18" xfId="40" applyNumberFormat="1" applyFont="1" applyFill="1" applyBorder="1" applyAlignment="1">
      <alignment horizontal="right" vertical="center" wrapText="1" indent="1"/>
    </xf>
    <xf numFmtId="3" fontId="3" fillId="35" borderId="17" xfId="0" applyNumberFormat="1" applyFont="1" applyFill="1" applyBorder="1" applyAlignment="1">
      <alignment horizontal="right" vertical="center" wrapText="1" indent="1"/>
    </xf>
    <xf numFmtId="3" fontId="7" fillId="24" borderId="17" xfId="45" applyNumberFormat="1" applyFont="1" applyFill="1" applyBorder="1" applyAlignment="1">
      <alignment horizontal="right" vertical="center" wrapText="1" indent="1"/>
    </xf>
    <xf numFmtId="3" fontId="7" fillId="24" borderId="18" xfId="45" applyNumberFormat="1" applyFont="1" applyFill="1" applyBorder="1" applyAlignment="1">
      <alignment horizontal="right" vertical="center" wrapText="1" indent="1"/>
    </xf>
    <xf numFmtId="3" fontId="7" fillId="35" borderId="28" xfId="0" applyNumberFormat="1" applyFont="1" applyFill="1" applyBorder="1" applyAlignment="1">
      <alignment horizontal="right" vertical="center" wrapText="1" indent="1"/>
    </xf>
    <xf numFmtId="3" fontId="8" fillId="35" borderId="29" xfId="44" applyNumberFormat="1" applyFont="1" applyFill="1" applyBorder="1" applyAlignment="1">
      <alignment horizontal="right" vertical="center" wrapText="1" indent="1"/>
    </xf>
    <xf numFmtId="3" fontId="8" fillId="35" borderId="37" xfId="44" applyNumberFormat="1" applyFont="1" applyFill="1" applyBorder="1" applyAlignment="1">
      <alignment horizontal="right" vertical="center" wrapText="1" indent="1"/>
    </xf>
    <xf numFmtId="3" fontId="2" fillId="24" borderId="45" xfId="0" applyNumberFormat="1" applyFont="1" applyFill="1" applyBorder="1" applyAlignment="1">
      <alignment horizontal="right" vertical="center" wrapText="1" indent="1"/>
    </xf>
    <xf numFmtId="3" fontId="8" fillId="35" borderId="13" xfId="44" applyNumberFormat="1" applyFont="1" applyFill="1" applyBorder="1" applyAlignment="1">
      <alignment horizontal="right" vertical="center" wrapText="1" indent="1"/>
    </xf>
    <xf numFmtId="3" fontId="8" fillId="35" borderId="20" xfId="44" applyNumberFormat="1" applyFont="1" applyFill="1" applyBorder="1" applyAlignment="1">
      <alignment horizontal="right" vertical="center" wrapText="1" indent="1"/>
    </xf>
    <xf numFmtId="3" fontId="2" fillId="24" borderId="43" xfId="0" applyNumberFormat="1" applyFont="1" applyFill="1" applyBorder="1" applyAlignment="1">
      <alignment horizontal="right" vertical="center" wrapText="1" indent="1"/>
    </xf>
    <xf numFmtId="3" fontId="8" fillId="35" borderId="19" xfId="44" applyNumberFormat="1" applyFont="1" applyFill="1" applyBorder="1" applyAlignment="1">
      <alignment horizontal="right" vertical="center" wrapText="1" indent="1"/>
    </xf>
    <xf numFmtId="3" fontId="8" fillId="35" borderId="35" xfId="44" applyNumberFormat="1" applyFont="1" applyFill="1" applyBorder="1" applyAlignment="1">
      <alignment horizontal="right" vertical="center" wrapText="1" indent="1"/>
    </xf>
    <xf numFmtId="3" fontId="2" fillId="24" borderId="44" xfId="0" applyNumberFormat="1" applyFont="1" applyFill="1" applyBorder="1" applyAlignment="1">
      <alignment horizontal="right" vertical="center" wrapText="1" indent="1"/>
    </xf>
    <xf numFmtId="3" fontId="2" fillId="24" borderId="31" xfId="0" applyNumberFormat="1" applyFont="1" applyFill="1" applyBorder="1" applyAlignment="1">
      <alignment horizontal="right" vertical="center" wrapText="1" indent="1"/>
    </xf>
    <xf numFmtId="3" fontId="2" fillId="24" borderId="53" xfId="0" applyNumberFormat="1" applyFont="1" applyFill="1" applyBorder="1" applyAlignment="1">
      <alignment horizontal="right" vertical="center" wrapText="1" indent="1"/>
    </xf>
    <xf numFmtId="3" fontId="2" fillId="24" borderId="64" xfId="0" applyNumberFormat="1" applyFont="1" applyFill="1" applyBorder="1" applyAlignment="1">
      <alignment horizontal="right" vertical="center" wrapText="1" indent="1"/>
    </xf>
    <xf numFmtId="3" fontId="2" fillId="24" borderId="37" xfId="0" applyNumberFormat="1" applyFont="1" applyFill="1" applyBorder="1" applyAlignment="1">
      <alignment horizontal="right" vertical="center" wrapText="1" indent="1"/>
    </xf>
    <xf numFmtId="3" fontId="2" fillId="24" borderId="20" xfId="0" applyNumberFormat="1" applyFont="1" applyFill="1" applyBorder="1" applyAlignment="1">
      <alignment horizontal="right" vertical="center" wrapText="1" indent="1"/>
    </xf>
    <xf numFmtId="3" fontId="2" fillId="24" borderId="50" xfId="0" applyNumberFormat="1" applyFont="1" applyFill="1" applyBorder="1" applyAlignment="1">
      <alignment horizontal="right" vertical="center" wrapText="1" indent="1"/>
    </xf>
    <xf numFmtId="3" fontId="2" fillId="24" borderId="55" xfId="0" applyNumberFormat="1" applyFont="1" applyFill="1" applyBorder="1" applyAlignment="1">
      <alignment horizontal="right" vertical="center" wrapText="1" indent="1"/>
    </xf>
    <xf numFmtId="3" fontId="2" fillId="24" borderId="65" xfId="0" applyNumberFormat="1" applyFont="1" applyFill="1" applyBorder="1" applyAlignment="1">
      <alignment horizontal="right" vertical="center" wrapText="1" indent="1"/>
    </xf>
    <xf numFmtId="0" fontId="78" fillId="0" borderId="52" xfId="0" applyNumberFormat="1" applyFont="1" applyBorder="1" applyAlignment="1">
      <alignment horizontal="left"/>
    </xf>
    <xf numFmtId="0" fontId="78" fillId="0" borderId="38" xfId="0" applyNumberFormat="1" applyFont="1" applyBorder="1" applyAlignment="1">
      <alignment horizontal="left"/>
    </xf>
    <xf numFmtId="0" fontId="78" fillId="0" borderId="50" xfId="0" applyNumberFormat="1" applyFont="1" applyBorder="1" applyAlignment="1">
      <alignment horizontal="left"/>
    </xf>
    <xf numFmtId="0" fontId="78" fillId="0" borderId="54" xfId="0" applyNumberFormat="1" applyFont="1" applyBorder="1" applyAlignment="1">
      <alignment horizontal="left"/>
    </xf>
    <xf numFmtId="0" fontId="8" fillId="0" borderId="52" xfId="0" applyNumberFormat="1" applyFont="1" applyBorder="1" applyAlignment="1">
      <alignment horizontal="left"/>
    </xf>
    <xf numFmtId="0" fontId="8" fillId="0" borderId="38" xfId="0" applyNumberFormat="1" applyFont="1" applyBorder="1" applyAlignment="1">
      <alignment horizontal="left"/>
    </xf>
    <xf numFmtId="0" fontId="72" fillId="0" borderId="67" xfId="0" applyNumberFormat="1" applyFont="1" applyFill="1" applyBorder="1" applyAlignment="1">
      <alignment horizontal="left" vertical="center"/>
    </xf>
    <xf numFmtId="0" fontId="72" fillId="0" borderId="68" xfId="0" applyNumberFormat="1" applyFont="1" applyFill="1" applyBorder="1" applyAlignment="1">
      <alignment horizontal="left" vertical="center"/>
    </xf>
    <xf numFmtId="0" fontId="8" fillId="0" borderId="52" xfId="0" applyNumberFormat="1" applyFont="1" applyBorder="1" applyAlignment="1">
      <alignment wrapText="1"/>
    </xf>
    <xf numFmtId="0" fontId="8" fillId="0" borderId="38" xfId="0" applyNumberFormat="1" applyFont="1" applyBorder="1" applyAlignment="1">
      <alignment wrapText="1"/>
    </xf>
    <xf numFmtId="0" fontId="8" fillId="0" borderId="0" xfId="0" applyNumberFormat="1" applyFont="1" applyBorder="1" applyAlignment="1">
      <alignment horizontal="left" wrapText="1"/>
    </xf>
    <xf numFmtId="0" fontId="8" fillId="0" borderId="85" xfId="0" applyNumberFormat="1" applyFont="1" applyBorder="1" applyAlignment="1">
      <alignment horizontal="left" wrapText="1"/>
    </xf>
    <xf numFmtId="0" fontId="8" fillId="0" borderId="52" xfId="0" applyNumberFormat="1" applyFont="1" applyBorder="1" applyAlignment="1">
      <alignment horizontal="left" wrapText="1"/>
    </xf>
    <xf numFmtId="0" fontId="8" fillId="0" borderId="38" xfId="0" applyNumberFormat="1" applyFont="1" applyBorder="1" applyAlignment="1">
      <alignment horizontal="left" wrapText="1"/>
    </xf>
    <xf numFmtId="0" fontId="78" fillId="0" borderId="88" xfId="0" applyNumberFormat="1" applyFont="1" applyBorder="1" applyAlignment="1">
      <alignment horizontal="left"/>
    </xf>
    <xf numFmtId="0" fontId="78" fillId="0" borderId="39" xfId="0" applyNumberFormat="1" applyFont="1" applyBorder="1" applyAlignment="1">
      <alignment horizontal="left"/>
    </xf>
    <xf numFmtId="0" fontId="8" fillId="0" borderId="50" xfId="0" applyNumberFormat="1" applyFont="1" applyBorder="1" applyAlignment="1">
      <alignment horizontal="left"/>
    </xf>
    <xf numFmtId="0" fontId="8" fillId="0" borderId="54" xfId="0" applyNumberFormat="1" applyFont="1" applyBorder="1" applyAlignment="1">
      <alignment horizontal="left"/>
    </xf>
    <xf numFmtId="0" fontId="8" fillId="0" borderId="52" xfId="0" applyNumberFormat="1" applyFont="1" applyBorder="1" applyAlignment="1"/>
    <xf numFmtId="0" fontId="8" fillId="0" borderId="38" xfId="0" applyNumberFormat="1" applyFont="1" applyBorder="1" applyAlignment="1"/>
    <xf numFmtId="0" fontId="79" fillId="0" borderId="52" xfId="0" applyNumberFormat="1" applyFont="1" applyBorder="1" applyAlignment="1">
      <alignment horizontal="left"/>
    </xf>
    <xf numFmtId="0" fontId="79" fillId="0" borderId="38" xfId="0" applyNumberFormat="1" applyFont="1" applyBorder="1" applyAlignment="1">
      <alignment horizontal="left"/>
    </xf>
    <xf numFmtId="0" fontId="8" fillId="0" borderId="23" xfId="35" applyNumberFormat="1" applyFont="1" applyBorder="1" applyAlignment="1" applyProtection="1">
      <alignment horizontal="left" vertical="center" indent="1"/>
    </xf>
    <xf numFmtId="0" fontId="8" fillId="0" borderId="60" xfId="35" applyNumberFormat="1" applyFont="1" applyBorder="1" applyAlignment="1" applyProtection="1">
      <alignment horizontal="left" vertical="center" indent="1"/>
    </xf>
    <xf numFmtId="0" fontId="12" fillId="46" borderId="66" xfId="0" applyNumberFormat="1" applyFont="1" applyFill="1" applyBorder="1" applyAlignment="1">
      <alignment horizontal="center" vertical="center" wrapText="1"/>
    </xf>
    <xf numFmtId="0" fontId="72" fillId="46" borderId="67" xfId="0" applyNumberFormat="1" applyFont="1" applyFill="1" applyBorder="1" applyAlignment="1">
      <alignment horizontal="center" vertical="center" wrapText="1"/>
    </xf>
    <xf numFmtId="0" fontId="72" fillId="46" borderId="68" xfId="0" applyNumberFormat="1" applyFont="1" applyFill="1" applyBorder="1" applyAlignment="1">
      <alignment horizontal="center" vertical="center" wrapText="1"/>
    </xf>
    <xf numFmtId="0" fontId="12" fillId="0" borderId="66" xfId="0" applyFont="1" applyFill="1" applyBorder="1" applyAlignment="1">
      <alignment horizontal="center" vertical="center" wrapText="1"/>
    </xf>
    <xf numFmtId="0" fontId="12" fillId="0" borderId="68" xfId="0" applyFont="1" applyFill="1" applyBorder="1" applyAlignment="1">
      <alignment horizontal="center" vertical="center" wrapText="1"/>
    </xf>
    <xf numFmtId="0" fontId="12" fillId="0" borderId="67" xfId="0" applyFont="1" applyFill="1" applyBorder="1" applyAlignment="1">
      <alignment horizontal="center" vertical="center" wrapText="1"/>
    </xf>
    <xf numFmtId="0" fontId="12" fillId="0" borderId="63" xfId="0" applyFont="1" applyBorder="1" applyAlignment="1">
      <alignment horizontal="center" vertical="center"/>
    </xf>
    <xf numFmtId="0" fontId="12" fillId="0" borderId="58" xfId="0" applyFont="1" applyBorder="1" applyAlignment="1">
      <alignment horizontal="center" vertical="center"/>
    </xf>
    <xf numFmtId="0" fontId="12" fillId="0" borderId="59" xfId="0" applyFont="1" applyBorder="1" applyAlignment="1">
      <alignment horizontal="center" vertical="center"/>
    </xf>
    <xf numFmtId="0" fontId="4" fillId="0" borderId="30" xfId="0" applyNumberFormat="1" applyFont="1" applyBorder="1" applyAlignment="1">
      <alignment horizontal="center" vertical="center" wrapText="1"/>
    </xf>
    <xf numFmtId="0" fontId="69" fillId="0" borderId="31" xfId="0" applyNumberFormat="1" applyFont="1" applyBorder="1" applyAlignment="1">
      <alignment horizontal="left"/>
    </xf>
    <xf numFmtId="0" fontId="69" fillId="0" borderId="36" xfId="0" applyNumberFormat="1" applyFont="1" applyBorder="1" applyAlignment="1">
      <alignment horizontal="left"/>
    </xf>
    <xf numFmtId="0" fontId="7" fillId="0" borderId="75" xfId="0" applyNumberFormat="1" applyFont="1" applyBorder="1" applyAlignment="1">
      <alignment horizontal="left" vertical="center" wrapText="1" indent="1"/>
    </xf>
    <xf numFmtId="0" fontId="7" fillId="0" borderId="50" xfId="0" applyNumberFormat="1" applyFont="1" applyBorder="1" applyAlignment="1">
      <alignment horizontal="left" vertical="center" wrapText="1" indent="1"/>
    </xf>
    <xf numFmtId="0" fontId="7" fillId="0" borderId="54" xfId="0" applyNumberFormat="1" applyFont="1" applyBorder="1" applyAlignment="1">
      <alignment horizontal="left" vertical="center" wrapText="1" indent="1"/>
    </xf>
    <xf numFmtId="0" fontId="12" fillId="0" borderId="30" xfId="0" applyNumberFormat="1" applyFont="1" applyBorder="1" applyAlignment="1">
      <alignment horizontal="center" vertical="center" wrapText="1"/>
    </xf>
    <xf numFmtId="0" fontId="12" fillId="0" borderId="31" xfId="0" applyNumberFormat="1" applyFont="1" applyBorder="1" applyAlignment="1">
      <alignment horizontal="center" vertical="center" wrapText="1"/>
    </xf>
    <xf numFmtId="0" fontId="12" fillId="0" borderId="36" xfId="0" applyNumberFormat="1" applyFont="1" applyBorder="1" applyAlignment="1">
      <alignment horizontal="center" vertical="center" wrapText="1"/>
    </xf>
    <xf numFmtId="0" fontId="7" fillId="0" borderId="22" xfId="0" applyNumberFormat="1" applyFont="1" applyBorder="1" applyAlignment="1">
      <alignment horizontal="left" vertical="center" wrapText="1" indent="1"/>
    </xf>
    <xf numFmtId="0" fontId="7" fillId="0" borderId="29" xfId="0" applyNumberFormat="1" applyFont="1" applyBorder="1" applyAlignment="1">
      <alignment horizontal="left" vertical="center" wrapText="1" indent="1"/>
    </xf>
    <xf numFmtId="0" fontId="7" fillId="0" borderId="34" xfId="0" applyNumberFormat="1" applyFont="1" applyBorder="1" applyAlignment="1">
      <alignment horizontal="left" vertical="center" wrapText="1" indent="1"/>
    </xf>
    <xf numFmtId="49" fontId="3" fillId="0" borderId="35" xfId="0" applyNumberFormat="1" applyFont="1" applyBorder="1" applyAlignment="1">
      <alignment horizontal="left" wrapText="1"/>
    </xf>
    <xf numFmtId="49" fontId="3" fillId="0" borderId="46" xfId="0" applyNumberFormat="1" applyFont="1" applyBorder="1" applyAlignment="1">
      <alignment horizontal="left" wrapText="1"/>
    </xf>
    <xf numFmtId="49" fontId="3" fillId="0" borderId="47" xfId="0" applyNumberFormat="1" applyFont="1" applyBorder="1" applyAlignment="1">
      <alignment horizontal="left" wrapText="1"/>
    </xf>
    <xf numFmtId="49" fontId="3" fillId="0" borderId="37" xfId="0" applyNumberFormat="1" applyFont="1" applyBorder="1" applyAlignment="1">
      <alignment horizontal="left" wrapText="1"/>
    </xf>
    <xf numFmtId="49" fontId="3" fillId="0" borderId="50" xfId="0" applyNumberFormat="1" applyFont="1" applyBorder="1" applyAlignment="1">
      <alignment horizontal="left" wrapText="1"/>
    </xf>
    <xf numFmtId="49" fontId="3" fillId="0" borderId="32" xfId="0" applyNumberFormat="1" applyFont="1" applyBorder="1" applyAlignment="1">
      <alignment horizontal="left" wrapText="1"/>
    </xf>
    <xf numFmtId="0" fontId="12" fillId="0" borderId="30" xfId="0" applyNumberFormat="1" applyFont="1" applyBorder="1" applyAlignment="1">
      <alignment horizontal="center" vertical="center"/>
    </xf>
    <xf numFmtId="0" fontId="12" fillId="0" borderId="31" xfId="0" applyNumberFormat="1" applyFont="1" applyBorder="1" applyAlignment="1">
      <alignment horizontal="center" vertical="center"/>
    </xf>
    <xf numFmtId="0" fontId="12" fillId="0" borderId="36" xfId="0" applyNumberFormat="1" applyFont="1" applyBorder="1" applyAlignment="1">
      <alignment horizontal="center" vertical="center"/>
    </xf>
    <xf numFmtId="0" fontId="2" fillId="0" borderId="15" xfId="0" applyNumberFormat="1" applyFont="1" applyBorder="1" applyAlignment="1">
      <alignment horizontal="center" vertical="center" wrapText="1"/>
    </xf>
    <xf numFmtId="0" fontId="2" fillId="0" borderId="19" xfId="0" applyNumberFormat="1" applyFont="1" applyBorder="1" applyAlignment="1">
      <alignment horizontal="center" vertical="center" wrapText="1"/>
    </xf>
    <xf numFmtId="0" fontId="2" fillId="0" borderId="29" xfId="0" applyNumberFormat="1" applyFont="1" applyBorder="1" applyAlignment="1">
      <alignment horizontal="center" vertical="center" wrapText="1"/>
    </xf>
    <xf numFmtId="0" fontId="4" fillId="0" borderId="20" xfId="0" applyNumberFormat="1" applyFont="1" applyBorder="1" applyAlignment="1">
      <alignment horizontal="center" vertical="center"/>
    </xf>
    <xf numFmtId="0" fontId="4" fillId="0" borderId="27" xfId="0" applyNumberFormat="1" applyFont="1" applyBorder="1" applyAlignment="1">
      <alignment horizontal="center" vertical="center"/>
    </xf>
    <xf numFmtId="0" fontId="4" fillId="0" borderId="38" xfId="0" applyNumberFormat="1" applyFont="1" applyBorder="1" applyAlignment="1">
      <alignment horizontal="center" vertical="center"/>
    </xf>
    <xf numFmtId="0" fontId="127" fillId="0" borderId="0" xfId="0" applyFont="1" applyFill="1" applyBorder="1" applyAlignment="1">
      <alignment horizontal="left"/>
    </xf>
    <xf numFmtId="0" fontId="12" fillId="0" borderId="69" xfId="90" applyNumberFormat="1" applyFont="1" applyBorder="1" applyAlignment="1">
      <alignment horizontal="center" vertical="center"/>
    </xf>
    <xf numFmtId="0" fontId="12" fillId="0" borderId="70" xfId="90" applyNumberFormat="1" applyFont="1" applyBorder="1" applyAlignment="1">
      <alignment horizontal="center" vertical="center"/>
    </xf>
    <xf numFmtId="0" fontId="12" fillId="0" borderId="71" xfId="90" applyNumberFormat="1" applyFont="1" applyBorder="1" applyAlignment="1">
      <alignment horizontal="center" vertical="center"/>
    </xf>
    <xf numFmtId="0" fontId="7" fillId="0" borderId="61" xfId="90" applyNumberFormat="1" applyFont="1" applyBorder="1" applyAlignment="1">
      <alignment horizontal="left" vertical="center" wrapText="1" indent="1"/>
    </xf>
    <xf numFmtId="0" fontId="7" fillId="0" borderId="72" xfId="90" applyNumberFormat="1" applyFont="1" applyBorder="1" applyAlignment="1">
      <alignment horizontal="left" vertical="center" wrapText="1" indent="1"/>
    </xf>
    <xf numFmtId="0" fontId="7" fillId="0" borderId="41" xfId="90" applyNumberFormat="1" applyFont="1" applyBorder="1" applyAlignment="1">
      <alignment horizontal="left" vertical="center" wrapText="1" indent="1"/>
    </xf>
    <xf numFmtId="0" fontId="2" fillId="0" borderId="15" xfId="90" applyNumberFormat="1" applyFont="1" applyBorder="1" applyAlignment="1">
      <alignment horizontal="center" vertical="center" wrapText="1"/>
    </xf>
    <xf numFmtId="0" fontId="2" fillId="0" borderId="19" xfId="90" applyNumberFormat="1" applyFont="1" applyBorder="1" applyAlignment="1">
      <alignment horizontal="center" vertical="center" wrapText="1"/>
    </xf>
    <xf numFmtId="0" fontId="2" fillId="0" borderId="29" xfId="90" applyNumberFormat="1" applyFont="1" applyBorder="1" applyAlignment="1">
      <alignment horizontal="center" vertical="center" wrapText="1"/>
    </xf>
    <xf numFmtId="0" fontId="4" fillId="0" borderId="13" xfId="90" applyNumberFormat="1" applyFont="1" applyBorder="1" applyAlignment="1">
      <alignment horizontal="center" vertical="center"/>
    </xf>
    <xf numFmtId="0" fontId="4" fillId="0" borderId="20" xfId="90" applyNumberFormat="1" applyFont="1" applyBorder="1" applyAlignment="1">
      <alignment horizontal="center" vertical="center"/>
    </xf>
    <xf numFmtId="0" fontId="4" fillId="0" borderId="38" xfId="90" applyNumberFormat="1" applyFont="1" applyBorder="1" applyAlignment="1">
      <alignment horizontal="center" vertical="center"/>
    </xf>
    <xf numFmtId="0" fontId="83" fillId="0" borderId="23" xfId="0" applyNumberFormat="1" applyFont="1" applyBorder="1" applyAlignment="1">
      <alignment horizontal="center" vertical="center" wrapText="1"/>
    </xf>
    <xf numFmtId="0" fontId="83" fillId="0" borderId="15" xfId="0" applyNumberFormat="1" applyFont="1" applyBorder="1" applyAlignment="1">
      <alignment horizontal="center" vertical="center" wrapText="1"/>
    </xf>
    <xf numFmtId="0" fontId="83" fillId="0" borderId="16" xfId="0" applyNumberFormat="1" applyFont="1" applyBorder="1" applyAlignment="1">
      <alignment horizontal="center" vertical="center" wrapText="1"/>
    </xf>
    <xf numFmtId="0" fontId="83" fillId="0" borderId="25" xfId="0" applyNumberFormat="1" applyFont="1" applyBorder="1" applyAlignment="1">
      <alignment horizontal="center" vertical="center" wrapText="1"/>
    </xf>
    <xf numFmtId="0" fontId="83" fillId="0" borderId="13" xfId="0" applyNumberFormat="1" applyFont="1" applyBorder="1" applyAlignment="1">
      <alignment horizontal="center" vertical="center" wrapText="1"/>
    </xf>
    <xf numFmtId="0" fontId="83" fillId="0" borderId="17" xfId="0" applyNumberFormat="1" applyFont="1" applyBorder="1" applyAlignment="1">
      <alignment horizontal="center" vertical="center" wrapText="1"/>
    </xf>
    <xf numFmtId="0" fontId="83" fillId="0" borderId="24" xfId="0" applyNumberFormat="1" applyFont="1" applyBorder="1" applyAlignment="1">
      <alignment horizontal="center" vertical="center" wrapText="1"/>
    </xf>
    <xf numFmtId="0" fontId="83" fillId="0" borderId="14" xfId="0" applyNumberFormat="1" applyFont="1" applyBorder="1" applyAlignment="1">
      <alignment horizontal="center" vertical="center" wrapText="1"/>
    </xf>
    <xf numFmtId="0" fontId="83" fillId="0" borderId="18" xfId="0" applyNumberFormat="1" applyFont="1" applyBorder="1" applyAlignment="1">
      <alignment horizontal="center" vertical="center" wrapText="1"/>
    </xf>
    <xf numFmtId="0" fontId="112" fillId="0" borderId="0" xfId="0" applyFont="1" applyAlignment="1">
      <alignment horizontal="left" vertical="center" wrapText="1"/>
    </xf>
    <xf numFmtId="49" fontId="8" fillId="0" borderId="20" xfId="0" applyNumberFormat="1" applyFont="1" applyBorder="1" applyAlignment="1">
      <alignment horizontal="left"/>
    </xf>
    <xf numFmtId="49" fontId="8" fillId="0" borderId="52" xfId="0" applyNumberFormat="1" applyFont="1" applyBorder="1" applyAlignment="1">
      <alignment horizontal="left"/>
    </xf>
    <xf numFmtId="49" fontId="8" fillId="0" borderId="27" xfId="0" applyNumberFormat="1" applyFont="1" applyBorder="1" applyAlignment="1">
      <alignment horizontal="left"/>
    </xf>
    <xf numFmtId="0" fontId="12" fillId="0" borderId="12" xfId="0" applyNumberFormat="1" applyFont="1" applyBorder="1" applyAlignment="1">
      <alignment horizontal="center" vertical="center" wrapText="1"/>
    </xf>
    <xf numFmtId="0" fontId="12" fillId="0" borderId="0" xfId="0" applyNumberFormat="1" applyFont="1" applyBorder="1" applyAlignment="1">
      <alignment horizontal="center" vertical="center" wrapText="1"/>
    </xf>
    <xf numFmtId="0" fontId="7" fillId="0" borderId="61" xfId="0" applyNumberFormat="1" applyFont="1" applyBorder="1" applyAlignment="1">
      <alignment horizontal="left" vertical="center" wrapText="1" indent="1"/>
    </xf>
    <xf numFmtId="0" fontId="7" fillId="0" borderId="72" xfId="0" applyNumberFormat="1" applyFont="1" applyBorder="1" applyAlignment="1">
      <alignment horizontal="left" vertical="center" wrapText="1" indent="1"/>
    </xf>
    <xf numFmtId="0" fontId="7" fillId="0" borderId="41" xfId="0" applyNumberFormat="1" applyFont="1" applyBorder="1" applyAlignment="1">
      <alignment horizontal="left" vertical="center" wrapText="1" indent="1"/>
    </xf>
    <xf numFmtId="0" fontId="2" fillId="0" borderId="37" xfId="0" applyNumberFormat="1" applyFont="1" applyBorder="1" applyAlignment="1">
      <alignment horizontal="center" vertical="center" wrapText="1"/>
    </xf>
    <xf numFmtId="0" fontId="2" fillId="0" borderId="20" xfId="0" applyNumberFormat="1" applyFont="1" applyBorder="1" applyAlignment="1">
      <alignment horizontal="center" vertical="center" wrapText="1"/>
    </xf>
    <xf numFmtId="49" fontId="3" fillId="0" borderId="20" xfId="0" applyNumberFormat="1" applyFont="1" applyBorder="1" applyAlignment="1">
      <alignment horizontal="left"/>
    </xf>
    <xf numFmtId="49" fontId="3" fillId="0" borderId="52" xfId="0" applyNumberFormat="1" applyFont="1" applyBorder="1" applyAlignment="1">
      <alignment horizontal="left"/>
    </xf>
    <xf numFmtId="49" fontId="3" fillId="0" borderId="27" xfId="0" applyNumberFormat="1" applyFont="1" applyBorder="1" applyAlignment="1">
      <alignment horizontal="left"/>
    </xf>
    <xf numFmtId="0" fontId="2" fillId="36" borderId="29" xfId="0" applyNumberFormat="1" applyFont="1" applyFill="1" applyBorder="1" applyAlignment="1">
      <alignment horizontal="center" vertical="center" wrapText="1"/>
    </xf>
    <xf numFmtId="0" fontId="2" fillId="36" borderId="13" xfId="0" applyNumberFormat="1" applyFont="1" applyFill="1" applyBorder="1" applyAlignment="1">
      <alignment horizontal="center" vertical="center" wrapText="1"/>
    </xf>
    <xf numFmtId="0" fontId="7" fillId="0" borderId="12" xfId="0" applyNumberFormat="1" applyFont="1" applyBorder="1" applyAlignment="1">
      <alignment horizontal="center" vertical="center" wrapText="1"/>
    </xf>
    <xf numFmtId="0" fontId="7" fillId="0" borderId="75" xfId="0" applyNumberFormat="1" applyFont="1" applyBorder="1" applyAlignment="1">
      <alignment horizontal="center" vertical="center" wrapText="1"/>
    </xf>
    <xf numFmtId="0" fontId="2" fillId="0" borderId="13" xfId="0" applyNumberFormat="1" applyFont="1" applyBorder="1" applyAlignment="1">
      <alignment horizontal="center" vertical="center" wrapText="1"/>
    </xf>
    <xf numFmtId="0" fontId="2" fillId="0" borderId="22" xfId="0" applyNumberFormat="1" applyFont="1" applyBorder="1" applyAlignment="1">
      <alignment horizontal="center" vertical="center" textRotation="90" wrapText="1"/>
    </xf>
    <xf numFmtId="0" fontId="2" fillId="0" borderId="15" xfId="0" applyNumberFormat="1" applyFont="1" applyBorder="1" applyAlignment="1">
      <alignment horizontal="center" vertical="center" textRotation="90" wrapText="1"/>
    </xf>
    <xf numFmtId="0" fontId="3" fillId="0" borderId="20" xfId="0" applyNumberFormat="1" applyFont="1" applyBorder="1" applyAlignment="1">
      <alignment horizontal="left"/>
    </xf>
    <xf numFmtId="0" fontId="3" fillId="0" borderId="52" xfId="0" applyNumberFormat="1" applyFont="1" applyBorder="1" applyAlignment="1">
      <alignment horizontal="left"/>
    </xf>
    <xf numFmtId="0" fontId="3" fillId="0" borderId="27" xfId="0" applyNumberFormat="1" applyFont="1" applyBorder="1" applyAlignment="1">
      <alignment horizontal="left"/>
    </xf>
    <xf numFmtId="0" fontId="8" fillId="0" borderId="20" xfId="0" applyNumberFormat="1" applyFont="1" applyBorder="1" applyAlignment="1">
      <alignment horizontal="left"/>
    </xf>
    <xf numFmtId="0" fontId="8" fillId="0" borderId="27" xfId="0" applyNumberFormat="1" applyFont="1" applyBorder="1" applyAlignment="1">
      <alignment horizontal="left"/>
    </xf>
    <xf numFmtId="0" fontId="109" fillId="48" borderId="57" xfId="40" applyNumberFormat="1" applyFont="1" applyFill="1" applyBorder="1" applyAlignment="1">
      <alignment horizontal="center" vertical="center" wrapText="1"/>
    </xf>
    <xf numFmtId="0" fontId="109" fillId="48" borderId="45" xfId="40" applyNumberFormat="1" applyFont="1" applyFill="1" applyBorder="1" applyAlignment="1">
      <alignment horizontal="center" vertical="center" wrapText="1"/>
    </xf>
    <xf numFmtId="0" fontId="112" fillId="0" borderId="0" xfId="0" applyNumberFormat="1" applyFont="1" applyAlignment="1">
      <alignment horizontal="left" vertical="center" wrapText="1"/>
    </xf>
    <xf numFmtId="0" fontId="98" fillId="0" borderId="12" xfId="0" applyNumberFormat="1" applyFont="1" applyBorder="1" applyAlignment="1">
      <alignment horizontal="center" vertical="center" wrapText="1"/>
    </xf>
    <xf numFmtId="0" fontId="98" fillId="0" borderId="0" xfId="0" applyNumberFormat="1" applyFont="1" applyBorder="1" applyAlignment="1">
      <alignment horizontal="center" vertical="center" wrapText="1"/>
    </xf>
    <xf numFmtId="0" fontId="82" fillId="0" borderId="29" xfId="0" applyNumberFormat="1" applyFont="1" applyBorder="1" applyAlignment="1">
      <alignment horizontal="center" vertical="center" wrapText="1"/>
    </xf>
    <xf numFmtId="0" fontId="82" fillId="0" borderId="13" xfId="0" applyNumberFormat="1" applyFont="1" applyBorder="1" applyAlignment="1">
      <alignment horizontal="center" vertical="center" wrapText="1"/>
    </xf>
    <xf numFmtId="0" fontId="77" fillId="0" borderId="12" xfId="40" applyNumberFormat="1" applyFont="1" applyBorder="1" applyAlignment="1">
      <alignment horizontal="center" vertical="center" wrapText="1"/>
    </xf>
    <xf numFmtId="0" fontId="77" fillId="0" borderId="75" xfId="40" applyNumberFormat="1" applyFont="1" applyBorder="1" applyAlignment="1">
      <alignment horizontal="center" vertical="center" wrapText="1"/>
    </xf>
    <xf numFmtId="0" fontId="7" fillId="0" borderId="63" xfId="41" applyNumberFormat="1" applyFont="1" applyBorder="1" applyAlignment="1">
      <alignment horizontal="center" vertical="center"/>
    </xf>
    <xf numFmtId="0" fontId="7" fillId="0" borderId="58" xfId="41" applyNumberFormat="1" applyFont="1" applyBorder="1" applyAlignment="1">
      <alignment horizontal="center" vertical="center"/>
    </xf>
    <xf numFmtId="0" fontId="7" fillId="0" borderId="59" xfId="41" applyNumberFormat="1" applyFont="1" applyBorder="1" applyAlignment="1">
      <alignment horizontal="center" vertical="center"/>
    </xf>
    <xf numFmtId="0" fontId="77" fillId="0" borderId="66" xfId="41" applyNumberFormat="1" applyFont="1" applyBorder="1" applyAlignment="1">
      <alignment horizontal="left" vertical="center" wrapText="1" indent="1"/>
    </xf>
    <xf numFmtId="0" fontId="77" fillId="0" borderId="67" xfId="41" applyNumberFormat="1" applyFont="1" applyBorder="1" applyAlignment="1">
      <alignment horizontal="left" vertical="center" wrapText="1" indent="1"/>
    </xf>
    <xf numFmtId="0" fontId="77" fillId="0" borderId="68" xfId="41" applyNumberFormat="1" applyFont="1" applyBorder="1" applyAlignment="1">
      <alignment horizontal="left" vertical="center" wrapText="1" indent="1"/>
    </xf>
    <xf numFmtId="0" fontId="76" fillId="0" borderId="20" xfId="41" applyNumberFormat="1" applyBorder="1" applyAlignment="1">
      <alignment horizontal="left" vertical="center" wrapText="1"/>
    </xf>
    <xf numFmtId="0" fontId="76" fillId="0" borderId="52" xfId="41" applyNumberFormat="1" applyBorder="1" applyAlignment="1">
      <alignment horizontal="left" vertical="center" wrapText="1"/>
    </xf>
    <xf numFmtId="0" fontId="76" fillId="0" borderId="27" xfId="41" applyNumberFormat="1" applyBorder="1" applyAlignment="1">
      <alignment horizontal="left" vertical="center" wrapText="1"/>
    </xf>
    <xf numFmtId="0" fontId="25" fillId="0" borderId="35" xfId="0" applyNumberFormat="1" applyFont="1" applyBorder="1" applyAlignment="1">
      <alignment horizontal="left" vertical="center"/>
    </xf>
    <xf numFmtId="0" fontId="25" fillId="0" borderId="46" xfId="0" applyNumberFormat="1" applyFont="1" applyBorder="1" applyAlignment="1">
      <alignment horizontal="left" vertical="center"/>
    </xf>
    <xf numFmtId="0" fontId="25" fillId="0" borderId="47" xfId="0" applyNumberFormat="1" applyFont="1" applyBorder="1" applyAlignment="1">
      <alignment horizontal="left" vertical="center"/>
    </xf>
    <xf numFmtId="0" fontId="25" fillId="0" borderId="37" xfId="0" applyNumberFormat="1" applyFont="1" applyBorder="1" applyAlignment="1">
      <alignment horizontal="left" vertical="center"/>
    </xf>
    <xf numFmtId="0" fontId="25" fillId="0" borderId="50" xfId="0" applyNumberFormat="1" applyFont="1" applyBorder="1" applyAlignment="1">
      <alignment horizontal="left" vertical="center"/>
    </xf>
    <xf numFmtId="0" fontId="25" fillId="0" borderId="32" xfId="0" applyNumberFormat="1" applyFont="1" applyBorder="1" applyAlignment="1">
      <alignment horizontal="left" vertical="center"/>
    </xf>
    <xf numFmtId="0" fontId="12" fillId="0" borderId="69" xfId="0" applyNumberFormat="1" applyFont="1" applyBorder="1" applyAlignment="1">
      <alignment horizontal="center" vertical="center" wrapText="1"/>
    </xf>
    <xf numFmtId="0" fontId="12" fillId="0" borderId="70" xfId="0" applyNumberFormat="1" applyFont="1" applyBorder="1" applyAlignment="1">
      <alignment horizontal="center" vertical="center" wrapText="1"/>
    </xf>
    <xf numFmtId="0" fontId="12" fillId="0" borderId="71" xfId="0" applyNumberFormat="1" applyFont="1" applyBorder="1" applyAlignment="1">
      <alignment horizontal="center" vertical="center" wrapText="1"/>
    </xf>
    <xf numFmtId="0" fontId="7" fillId="0" borderId="20" xfId="0" applyNumberFormat="1" applyFont="1" applyBorder="1" applyAlignment="1">
      <alignment horizontal="center" vertical="center" wrapText="1"/>
    </xf>
    <xf numFmtId="0" fontId="7" fillId="0" borderId="27" xfId="0" applyNumberFormat="1" applyFont="1" applyBorder="1" applyAlignment="1">
      <alignment horizontal="center" vertical="center" wrapText="1"/>
    </xf>
    <xf numFmtId="0" fontId="7" fillId="0" borderId="52" xfId="0" applyNumberFormat="1" applyFont="1" applyBorder="1" applyAlignment="1">
      <alignment horizontal="center" vertical="center" wrapText="1"/>
    </xf>
    <xf numFmtId="0" fontId="7" fillId="0" borderId="38" xfId="0" applyNumberFormat="1" applyFont="1" applyBorder="1" applyAlignment="1">
      <alignment horizontal="center" vertical="center" wrapText="1"/>
    </xf>
    <xf numFmtId="0" fontId="2" fillId="0" borderId="47" xfId="0" applyNumberFormat="1" applyFont="1" applyBorder="1" applyAlignment="1">
      <alignment horizontal="center" vertical="center" wrapText="1"/>
    </xf>
    <xf numFmtId="0" fontId="2" fillId="0" borderId="32" xfId="0" applyNumberFormat="1" applyFont="1" applyBorder="1" applyAlignment="1">
      <alignment horizontal="center" vertical="center" wrapText="1"/>
    </xf>
    <xf numFmtId="0" fontId="2" fillId="0" borderId="21" xfId="0" applyNumberFormat="1" applyFont="1" applyBorder="1" applyAlignment="1">
      <alignment horizontal="center" vertical="center" wrapText="1"/>
    </xf>
    <xf numFmtId="0" fontId="2" fillId="0" borderId="22" xfId="0" applyNumberFormat="1" applyFont="1" applyBorder="1" applyAlignment="1">
      <alignment horizontal="center" vertical="center" wrapText="1"/>
    </xf>
    <xf numFmtId="0" fontId="7" fillId="0" borderId="40" xfId="0" applyNumberFormat="1" applyFont="1" applyBorder="1" applyAlignment="1">
      <alignment horizontal="left" vertical="center" wrapText="1" indent="1"/>
    </xf>
    <xf numFmtId="0" fontId="7" fillId="0" borderId="72" xfId="0" applyNumberFormat="1" applyFont="1" applyBorder="1" applyAlignment="1">
      <alignment horizontal="center" vertical="center" wrapText="1"/>
    </xf>
    <xf numFmtId="0" fontId="7" fillId="0" borderId="41" xfId="0" applyNumberFormat="1" applyFont="1" applyBorder="1" applyAlignment="1">
      <alignment horizontal="center" vertical="center" wrapText="1"/>
    </xf>
    <xf numFmtId="0" fontId="25" fillId="0" borderId="35" xfId="0" applyFont="1" applyBorder="1" applyAlignment="1">
      <alignment horizontal="left" vertical="center"/>
    </xf>
    <xf numFmtId="0" fontId="25" fillId="0" borderId="46" xfId="0" applyFont="1" applyBorder="1" applyAlignment="1">
      <alignment horizontal="left" vertical="center"/>
    </xf>
    <xf numFmtId="0" fontId="25" fillId="0" borderId="47" xfId="0" applyFont="1" applyBorder="1" applyAlignment="1">
      <alignment horizontal="left" vertical="center"/>
    </xf>
    <xf numFmtId="0" fontId="25" fillId="0" borderId="37" xfId="0" applyFont="1" applyBorder="1" applyAlignment="1">
      <alignment horizontal="left" vertical="center"/>
    </xf>
    <xf numFmtId="0" fontId="25" fillId="0" borderId="50" xfId="0" applyFont="1" applyBorder="1" applyAlignment="1">
      <alignment horizontal="left" vertical="center"/>
    </xf>
    <xf numFmtId="0" fontId="25" fillId="0" borderId="32" xfId="0" applyFont="1" applyBorder="1" applyAlignment="1">
      <alignment horizontal="left" vertical="center"/>
    </xf>
    <xf numFmtId="0" fontId="127" fillId="0" borderId="46" xfId="0" applyFont="1" applyFill="1" applyBorder="1" applyAlignment="1">
      <alignment vertical="top" wrapText="1"/>
    </xf>
    <xf numFmtId="0" fontId="25" fillId="0" borderId="37" xfId="0" applyNumberFormat="1" applyFont="1" applyBorder="1" applyAlignment="1">
      <alignment horizontal="left" vertical="center" wrapText="1"/>
    </xf>
    <xf numFmtId="0" fontId="25" fillId="0" borderId="50" xfId="0" applyNumberFormat="1" applyFont="1" applyBorder="1" applyAlignment="1">
      <alignment horizontal="left" vertical="center" wrapText="1"/>
    </xf>
    <xf numFmtId="0" fontId="25" fillId="0" borderId="32" xfId="0" applyNumberFormat="1" applyFont="1" applyBorder="1" applyAlignment="1">
      <alignment horizontal="left" vertical="center" wrapText="1"/>
    </xf>
    <xf numFmtId="0" fontId="4" fillId="0" borderId="23" xfId="0" applyNumberFormat="1" applyFont="1" applyBorder="1" applyAlignment="1">
      <alignment horizontal="center" vertical="center" wrapText="1"/>
    </xf>
    <xf numFmtId="0" fontId="4" fillId="0" borderId="25" xfId="0" applyNumberFormat="1" applyFont="1" applyBorder="1" applyAlignment="1">
      <alignment horizontal="center" vertical="center" wrapText="1"/>
    </xf>
    <xf numFmtId="0" fontId="4" fillId="0" borderId="24" xfId="0" applyNumberFormat="1" applyFont="1" applyBorder="1" applyAlignment="1">
      <alignment horizontal="center" vertical="center" wrapText="1"/>
    </xf>
    <xf numFmtId="0" fontId="2" fillId="0" borderId="33" xfId="0" applyNumberFormat="1" applyFont="1" applyBorder="1" applyAlignment="1">
      <alignment horizontal="center" vertical="center" wrapText="1"/>
    </xf>
    <xf numFmtId="0" fontId="2" fillId="0" borderId="14" xfId="0" applyNumberFormat="1" applyFont="1" applyBorder="1" applyAlignment="1">
      <alignment horizontal="center" vertical="center" wrapText="1"/>
    </xf>
    <xf numFmtId="0" fontId="7" fillId="0" borderId="62" xfId="0" applyNumberFormat="1" applyFont="1" applyBorder="1" applyAlignment="1">
      <alignment horizontal="left" vertical="center" wrapText="1" indent="1"/>
    </xf>
    <xf numFmtId="0" fontId="7" fillId="0" borderId="52" xfId="0" applyNumberFormat="1" applyFont="1" applyBorder="1" applyAlignment="1">
      <alignment horizontal="left" vertical="center" wrapText="1" indent="1"/>
    </xf>
    <xf numFmtId="0" fontId="7" fillId="0" borderId="38" xfId="0" applyNumberFormat="1" applyFont="1" applyBorder="1" applyAlignment="1">
      <alignment horizontal="left" vertical="center" wrapText="1" indent="1"/>
    </xf>
    <xf numFmtId="0" fontId="127" fillId="0" borderId="67" xfId="0" applyFont="1" applyFill="1" applyBorder="1" applyAlignment="1">
      <alignment horizontal="left" vertical="top" wrapText="1"/>
    </xf>
    <xf numFmtId="0" fontId="25" fillId="0" borderId="37" xfId="91" applyFont="1" applyBorder="1" applyAlignment="1">
      <alignment horizontal="left" vertical="center" wrapText="1"/>
    </xf>
    <xf numFmtId="0" fontId="25" fillId="0" borderId="50" xfId="91" applyFont="1" applyBorder="1" applyAlignment="1">
      <alignment horizontal="left" vertical="center"/>
    </xf>
    <xf numFmtId="0" fontId="25" fillId="0" borderId="32" xfId="91" applyFont="1" applyBorder="1" applyAlignment="1">
      <alignment horizontal="left" vertical="center"/>
    </xf>
    <xf numFmtId="0" fontId="4" fillId="0" borderId="69" xfId="91" applyFont="1" applyBorder="1" applyAlignment="1">
      <alignment horizontal="center" vertical="center" wrapText="1"/>
    </xf>
    <xf numFmtId="0" fontId="4" fillId="0" borderId="70" xfId="91" applyFont="1" applyBorder="1" applyAlignment="1">
      <alignment horizontal="center" vertical="center"/>
    </xf>
    <xf numFmtId="0" fontId="4" fillId="0" borderId="71" xfId="91" applyFont="1" applyBorder="1" applyAlignment="1">
      <alignment horizontal="center" vertical="center"/>
    </xf>
    <xf numFmtId="0" fontId="7" fillId="0" borderId="23" xfId="91" applyFont="1" applyBorder="1" applyAlignment="1">
      <alignment horizontal="left" vertical="center" wrapText="1" indent="1"/>
    </xf>
    <xf numFmtId="0" fontId="7" fillId="0" borderId="25" xfId="91" applyFont="1" applyBorder="1" applyAlignment="1">
      <alignment horizontal="left" vertical="center" wrapText="1" indent="1"/>
    </xf>
    <xf numFmtId="0" fontId="7" fillId="0" borderId="24" xfId="91" applyFont="1" applyBorder="1" applyAlignment="1">
      <alignment horizontal="left" vertical="center" wrapText="1" indent="1"/>
    </xf>
    <xf numFmtId="0" fontId="25" fillId="36" borderId="48" xfId="91" applyFont="1" applyFill="1" applyBorder="1" applyAlignment="1">
      <alignment horizontal="left" vertical="center"/>
    </xf>
    <xf numFmtId="0" fontId="25" fillId="36" borderId="0" xfId="91" applyFont="1" applyFill="1" applyBorder="1" applyAlignment="1">
      <alignment horizontal="left" vertical="center"/>
    </xf>
    <xf numFmtId="0" fontId="25" fillId="36" borderId="49" xfId="91" applyFont="1" applyFill="1" applyBorder="1" applyAlignment="1">
      <alignment horizontal="left" vertical="center"/>
    </xf>
    <xf numFmtId="0" fontId="25" fillId="0" borderId="48" xfId="91" applyFont="1" applyBorder="1" applyAlignment="1">
      <alignment horizontal="left" vertical="center" wrapText="1"/>
    </xf>
    <xf numFmtId="0" fontId="25" fillId="0" borderId="0" xfId="91" applyFont="1" applyBorder="1" applyAlignment="1">
      <alignment horizontal="left" vertical="center"/>
    </xf>
    <xf numFmtId="0" fontId="25" fillId="0" borderId="49" xfId="91" applyFont="1" applyBorder="1" applyAlignment="1">
      <alignment horizontal="left" vertical="center"/>
    </xf>
    <xf numFmtId="0" fontId="25" fillId="0" borderId="35" xfId="91" applyFont="1" applyBorder="1" applyAlignment="1">
      <alignment horizontal="left" vertical="center"/>
    </xf>
    <xf numFmtId="0" fontId="25" fillId="0" borderId="46" xfId="91" applyFont="1" applyBorder="1" applyAlignment="1">
      <alignment horizontal="left" vertical="center"/>
    </xf>
    <xf numFmtId="0" fontId="25" fillId="0" borderId="47" xfId="91" applyFont="1" applyBorder="1" applyAlignment="1">
      <alignment horizontal="left" vertical="center"/>
    </xf>
    <xf numFmtId="0" fontId="25" fillId="0" borderId="37" xfId="0" applyFont="1" applyBorder="1" applyAlignment="1">
      <alignment horizontal="left" vertical="center" wrapText="1"/>
    </xf>
    <xf numFmtId="0" fontId="25" fillId="0" borderId="50" xfId="0" applyFont="1" applyBorder="1" applyAlignment="1">
      <alignment horizontal="left" vertical="center" wrapText="1"/>
    </xf>
    <xf numFmtId="0" fontId="25" fillId="0" borderId="32" xfId="0" applyFont="1" applyBorder="1" applyAlignment="1">
      <alignment horizontal="left" vertical="center" wrapText="1"/>
    </xf>
    <xf numFmtId="0" fontId="4" fillId="0" borderId="30" xfId="0" applyNumberFormat="1" applyFont="1" applyFill="1" applyBorder="1" applyAlignment="1">
      <alignment horizontal="center" vertical="center" wrapText="1"/>
    </xf>
    <xf numFmtId="0" fontId="4" fillId="0" borderId="31" xfId="0" applyNumberFormat="1" applyFont="1" applyFill="1" applyBorder="1" applyAlignment="1">
      <alignment horizontal="center" vertical="center" wrapText="1"/>
    </xf>
    <xf numFmtId="0" fontId="4" fillId="0" borderId="36" xfId="0" applyNumberFormat="1" applyFont="1" applyFill="1" applyBorder="1" applyAlignment="1">
      <alignment horizontal="center" vertical="center" wrapText="1"/>
    </xf>
    <xf numFmtId="0" fontId="2" fillId="0" borderId="13" xfId="0" applyNumberFormat="1" applyFont="1" applyFill="1" applyBorder="1" applyAlignment="1">
      <alignment horizontal="center" vertical="center" wrapText="1"/>
    </xf>
    <xf numFmtId="0" fontId="2" fillId="0" borderId="20" xfId="0" applyNumberFormat="1" applyFont="1" applyFill="1" applyBorder="1" applyAlignment="1">
      <alignment horizontal="center" vertical="center" wrapText="1"/>
    </xf>
    <xf numFmtId="0" fontId="2" fillId="0" borderId="38" xfId="0" applyNumberFormat="1" applyFont="1" applyFill="1" applyBorder="1" applyAlignment="1">
      <alignment horizontal="center" vertical="center" wrapText="1"/>
    </xf>
    <xf numFmtId="0" fontId="82" fillId="36" borderId="34" xfId="0" applyNumberFormat="1" applyFont="1" applyFill="1" applyBorder="1" applyAlignment="1">
      <alignment horizontal="center" vertical="center" wrapText="1"/>
    </xf>
    <xf numFmtId="0" fontId="82" fillId="36" borderId="14" xfId="0" applyNumberFormat="1" applyFont="1" applyFill="1" applyBorder="1" applyAlignment="1">
      <alignment horizontal="center" vertical="center" wrapText="1"/>
    </xf>
    <xf numFmtId="0" fontId="4" fillId="0" borderId="63" xfId="0" applyNumberFormat="1" applyFont="1" applyBorder="1" applyAlignment="1">
      <alignment horizontal="center" vertical="center" wrapText="1"/>
    </xf>
    <xf numFmtId="0" fontId="4" fillId="0" borderId="58" xfId="0" applyNumberFormat="1" applyFont="1" applyBorder="1" applyAlignment="1">
      <alignment horizontal="center" vertical="center" wrapText="1"/>
    </xf>
    <xf numFmtId="0" fontId="4" fillId="0" borderId="59" xfId="0" applyNumberFormat="1" applyFont="1" applyBorder="1" applyAlignment="1">
      <alignment horizontal="center" vertical="center" wrapText="1"/>
    </xf>
    <xf numFmtId="0" fontId="82" fillId="36" borderId="29" xfId="0" applyNumberFormat="1" applyFont="1" applyFill="1" applyBorder="1" applyAlignment="1">
      <alignment horizontal="center" vertical="center" wrapText="1"/>
    </xf>
    <xf numFmtId="0" fontId="82" fillId="36" borderId="13" xfId="0" applyNumberFormat="1" applyFont="1" applyFill="1" applyBorder="1" applyAlignment="1">
      <alignment horizontal="center" vertical="center" wrapText="1"/>
    </xf>
    <xf numFmtId="0" fontId="82" fillId="49" borderId="29" xfId="0" applyNumberFormat="1" applyFont="1" applyFill="1" applyBorder="1" applyAlignment="1">
      <alignment horizontal="center" vertical="center" wrapText="1"/>
    </xf>
    <xf numFmtId="0" fontId="82" fillId="49" borderId="13" xfId="0" applyNumberFormat="1" applyFont="1" applyFill="1" applyBorder="1" applyAlignment="1">
      <alignment horizontal="center" vertical="center" wrapText="1"/>
    </xf>
    <xf numFmtId="0" fontId="2" fillId="0" borderId="14" xfId="0" applyNumberFormat="1" applyFont="1" applyFill="1" applyBorder="1" applyAlignment="1">
      <alignment horizontal="center" vertical="center" wrapText="1"/>
    </xf>
    <xf numFmtId="0" fontId="4" fillId="0" borderId="63" xfId="0" applyNumberFormat="1" applyFont="1" applyFill="1" applyBorder="1" applyAlignment="1">
      <alignment horizontal="center" vertical="center"/>
    </xf>
    <xf numFmtId="0" fontId="4" fillId="0" borderId="58" xfId="0" applyNumberFormat="1" applyFont="1" applyFill="1" applyBorder="1" applyAlignment="1">
      <alignment horizontal="center" vertical="center"/>
    </xf>
    <xf numFmtId="0" fontId="4" fillId="0" borderId="59" xfId="0" applyNumberFormat="1" applyFont="1" applyFill="1" applyBorder="1" applyAlignment="1">
      <alignment horizontal="center" vertical="center"/>
    </xf>
    <xf numFmtId="0" fontId="7" fillId="0" borderId="61" xfId="0" applyNumberFormat="1" applyFont="1" applyFill="1" applyBorder="1" applyAlignment="1">
      <alignment horizontal="left" vertical="center" wrapText="1" indent="1"/>
    </xf>
    <xf numFmtId="0" fontId="7" fillId="0" borderId="72" xfId="0" applyNumberFormat="1" applyFont="1" applyFill="1" applyBorder="1" applyAlignment="1">
      <alignment horizontal="left" vertical="center" wrapText="1" indent="1"/>
    </xf>
    <xf numFmtId="0" fontId="7" fillId="0" borderId="67" xfId="0" applyNumberFormat="1" applyFont="1" applyFill="1" applyBorder="1" applyAlignment="1">
      <alignment horizontal="left" vertical="center" wrapText="1" indent="1"/>
    </xf>
    <xf numFmtId="0" fontId="7" fillId="0" borderId="41" xfId="0" applyNumberFormat="1" applyFont="1" applyFill="1" applyBorder="1" applyAlignment="1">
      <alignment horizontal="left" vertical="center" wrapText="1" indent="1"/>
    </xf>
    <xf numFmtId="0" fontId="73" fillId="0" borderId="15" xfId="0" applyNumberFormat="1" applyFont="1" applyFill="1" applyBorder="1" applyAlignment="1">
      <alignment horizontal="center" vertical="center" wrapText="1"/>
    </xf>
    <xf numFmtId="0" fontId="2" fillId="0" borderId="19" xfId="0" applyNumberFormat="1" applyFont="1" applyFill="1" applyBorder="1" applyAlignment="1">
      <alignment horizontal="center" vertical="center" wrapText="1"/>
    </xf>
    <xf numFmtId="0" fontId="2" fillId="0" borderId="29" xfId="0" applyNumberFormat="1" applyFont="1" applyFill="1" applyBorder="1" applyAlignment="1">
      <alignment horizontal="center" vertical="center" wrapText="1"/>
    </xf>
    <xf numFmtId="0" fontId="2" fillId="0" borderId="27" xfId="0" applyNumberFormat="1" applyFont="1" applyFill="1" applyBorder="1" applyAlignment="1">
      <alignment horizontal="center" vertical="center" wrapText="1"/>
    </xf>
    <xf numFmtId="0" fontId="124" fillId="0" borderId="30" xfId="43" applyNumberFormat="1" applyFont="1" applyBorder="1" applyAlignment="1">
      <alignment horizontal="center" vertical="center" wrapText="1"/>
    </xf>
    <xf numFmtId="0" fontId="124" fillId="0" borderId="31" xfId="43" applyNumberFormat="1" applyFont="1" applyBorder="1" applyAlignment="1">
      <alignment horizontal="center" vertical="center" wrapText="1"/>
    </xf>
    <xf numFmtId="0" fontId="124" fillId="0" borderId="36" xfId="43" applyNumberFormat="1" applyFont="1" applyBorder="1" applyAlignment="1">
      <alignment horizontal="center" vertical="center" wrapText="1"/>
    </xf>
    <xf numFmtId="0" fontId="127" fillId="0" borderId="67" xfId="0" applyFont="1" applyFill="1" applyBorder="1" applyAlignment="1">
      <alignment horizontal="left" vertical="center" wrapText="1"/>
    </xf>
    <xf numFmtId="0" fontId="4" fillId="0" borderId="30" xfId="43" applyNumberFormat="1" applyFont="1" applyBorder="1" applyAlignment="1">
      <alignment horizontal="center" vertical="center" wrapText="1"/>
    </xf>
    <xf numFmtId="0" fontId="4" fillId="0" borderId="31" xfId="43" applyNumberFormat="1" applyFont="1" applyBorder="1" applyAlignment="1">
      <alignment horizontal="center" vertical="center" wrapText="1"/>
    </xf>
    <xf numFmtId="0" fontId="4" fillId="0" borderId="36" xfId="43" applyNumberFormat="1" applyFont="1" applyBorder="1" applyAlignment="1">
      <alignment horizontal="center" vertical="center" wrapText="1"/>
    </xf>
    <xf numFmtId="0" fontId="7" fillId="0" borderId="29" xfId="0" applyNumberFormat="1" applyFont="1" applyBorder="1" applyAlignment="1">
      <alignment horizontal="center" vertical="center" wrapText="1"/>
    </xf>
    <xf numFmtId="0" fontId="7" fillId="0" borderId="34" xfId="0" applyNumberFormat="1" applyFont="1" applyBorder="1" applyAlignment="1">
      <alignment horizontal="center" vertical="center" wrapText="1"/>
    </xf>
    <xf numFmtId="0" fontId="12" fillId="0" borderId="63" xfId="0" applyNumberFormat="1" applyFont="1" applyBorder="1" applyAlignment="1">
      <alignment horizontal="center" vertical="center" wrapText="1"/>
    </xf>
    <xf numFmtId="0" fontId="12" fillId="0" borderId="58" xfId="0" applyNumberFormat="1" applyFont="1" applyBorder="1" applyAlignment="1">
      <alignment horizontal="center" vertical="center" wrapText="1"/>
    </xf>
    <xf numFmtId="0" fontId="12" fillId="0" borderId="59" xfId="0" applyNumberFormat="1" applyFont="1" applyBorder="1" applyAlignment="1">
      <alignment horizontal="center" vertical="center" wrapText="1"/>
    </xf>
    <xf numFmtId="0" fontId="4" fillId="0" borderId="31" xfId="0" applyNumberFormat="1" applyFont="1" applyBorder="1" applyAlignment="1">
      <alignment horizontal="center" vertical="center" wrapText="1"/>
    </xf>
    <xf numFmtId="0" fontId="4" fillId="0" borderId="36" xfId="0" applyNumberFormat="1" applyFont="1" applyBorder="1" applyAlignment="1">
      <alignment horizontal="center" vertical="center" wrapText="1"/>
    </xf>
    <xf numFmtId="0" fontId="127" fillId="0" borderId="0" xfId="0" applyFont="1" applyFill="1" applyBorder="1" applyAlignment="1">
      <alignment horizontal="left" vertical="top" wrapText="1"/>
    </xf>
    <xf numFmtId="0" fontId="32" fillId="0" borderId="46" xfId="0" applyNumberFormat="1" applyFont="1" applyBorder="1" applyAlignment="1">
      <alignment horizontal="left" vertical="center" wrapText="1"/>
    </xf>
    <xf numFmtId="0" fontId="30" fillId="0" borderId="35" xfId="0" applyNumberFormat="1" applyFont="1" applyBorder="1" applyAlignment="1">
      <alignment horizontal="left" vertical="center"/>
    </xf>
    <xf numFmtId="0" fontId="30" fillId="0" borderId="46" xfId="0" applyNumberFormat="1" applyFont="1" applyBorder="1" applyAlignment="1">
      <alignment horizontal="left" vertical="center"/>
    </xf>
    <xf numFmtId="0" fontId="30" fillId="0" borderId="47" xfId="0" applyNumberFormat="1" applyFont="1" applyBorder="1" applyAlignment="1">
      <alignment horizontal="left" vertical="center"/>
    </xf>
    <xf numFmtId="0" fontId="30" fillId="0" borderId="37" xfId="0" applyNumberFormat="1" applyFont="1" applyBorder="1" applyAlignment="1">
      <alignment horizontal="left" vertical="center"/>
    </xf>
    <xf numFmtId="0" fontId="30" fillId="0" borderId="50" xfId="0" applyNumberFormat="1" applyFont="1" applyBorder="1" applyAlignment="1">
      <alignment horizontal="left" vertical="center"/>
    </xf>
    <xf numFmtId="0" fontId="30" fillId="0" borderId="32" xfId="0" applyNumberFormat="1" applyFont="1" applyBorder="1" applyAlignment="1">
      <alignment horizontal="left" vertical="center"/>
    </xf>
    <xf numFmtId="0" fontId="4" fillId="0" borderId="69" xfId="40" applyNumberFormat="1" applyFont="1" applyBorder="1" applyAlignment="1">
      <alignment horizontal="center" vertical="center" wrapText="1"/>
    </xf>
    <xf numFmtId="0" fontId="4" fillId="0" borderId="70" xfId="40" applyNumberFormat="1" applyFont="1" applyBorder="1" applyAlignment="1">
      <alignment horizontal="center" vertical="center" wrapText="1"/>
    </xf>
    <xf numFmtId="0" fontId="4" fillId="0" borderId="74" xfId="40" applyNumberFormat="1" applyFont="1" applyBorder="1" applyAlignment="1">
      <alignment horizontal="center" vertical="center" wrapText="1"/>
    </xf>
    <xf numFmtId="0" fontId="4" fillId="0" borderId="71" xfId="40" applyNumberFormat="1" applyFont="1" applyBorder="1" applyAlignment="1">
      <alignment horizontal="center" vertical="center" wrapText="1"/>
    </xf>
    <xf numFmtId="0" fontId="7" fillId="0" borderId="30" xfId="40" applyNumberFormat="1" applyFont="1" applyBorder="1" applyAlignment="1">
      <alignment horizontal="left" vertical="center" wrapText="1" indent="1"/>
    </xf>
    <xf numFmtId="0" fontId="7" fillId="0" borderId="31" xfId="40" applyNumberFormat="1" applyFont="1" applyBorder="1" applyAlignment="1">
      <alignment horizontal="left" vertical="center" wrapText="1" indent="1"/>
    </xf>
    <xf numFmtId="0" fontId="7" fillId="0" borderId="53" xfId="40" applyNumberFormat="1" applyFont="1" applyBorder="1" applyAlignment="1">
      <alignment horizontal="left" vertical="center" wrapText="1" indent="1"/>
    </xf>
    <xf numFmtId="0" fontId="7" fillId="0" borderId="36" xfId="40" applyNumberFormat="1" applyFont="1" applyBorder="1" applyAlignment="1">
      <alignment horizontal="left" vertical="center" wrapText="1" indent="1"/>
    </xf>
    <xf numFmtId="0" fontId="7" fillId="0" borderId="25" xfId="40" applyNumberFormat="1" applyFont="1" applyBorder="1" applyAlignment="1">
      <alignment horizontal="center" vertical="center" wrapText="1"/>
    </xf>
    <xf numFmtId="0" fontId="7" fillId="0" borderId="24" xfId="40" applyNumberFormat="1" applyFont="1" applyBorder="1" applyAlignment="1">
      <alignment horizontal="center" vertical="center" wrapText="1"/>
    </xf>
    <xf numFmtId="0" fontId="25" fillId="0" borderId="13" xfId="40" applyFont="1" applyBorder="1" applyAlignment="1">
      <alignment horizontal="left" vertical="center" wrapText="1"/>
    </xf>
    <xf numFmtId="0" fontId="7" fillId="0" borderId="29" xfId="40" applyNumberFormat="1" applyFont="1" applyBorder="1" applyAlignment="1">
      <alignment horizontal="center" vertical="center" wrapText="1"/>
    </xf>
    <xf numFmtId="0" fontId="2" fillId="0" borderId="37" xfId="40" applyNumberFormat="1" applyFont="1" applyBorder="1" applyAlignment="1">
      <alignment horizontal="center" vertical="center" wrapText="1"/>
    </xf>
    <xf numFmtId="0" fontId="2" fillId="0" borderId="13" xfId="40" applyNumberFormat="1" applyFont="1" applyBorder="1" applyAlignment="1">
      <alignment horizontal="center" vertical="center" wrapText="1"/>
    </xf>
    <xf numFmtId="0" fontId="7" fillId="0" borderId="60" xfId="0" applyNumberFormat="1" applyFont="1" applyBorder="1" applyAlignment="1">
      <alignment horizontal="center" vertical="center" wrapText="1"/>
    </xf>
    <xf numFmtId="0" fontId="89" fillId="0" borderId="63" xfId="0" applyNumberFormat="1" applyFont="1" applyBorder="1" applyAlignment="1">
      <alignment horizontal="center" vertical="center" wrapText="1"/>
    </xf>
    <xf numFmtId="0" fontId="89" fillId="0" borderId="58" xfId="0" applyNumberFormat="1" applyFont="1" applyBorder="1" applyAlignment="1">
      <alignment horizontal="center" vertical="center" wrapText="1"/>
    </xf>
    <xf numFmtId="0" fontId="89" fillId="0" borderId="59" xfId="0" applyNumberFormat="1" applyFont="1" applyBorder="1" applyAlignment="1">
      <alignment horizontal="center" vertical="center" wrapText="1"/>
    </xf>
    <xf numFmtId="0" fontId="25" fillId="0" borderId="13" xfId="0" applyFont="1" applyBorder="1" applyAlignment="1">
      <alignment horizontal="left" vertical="center"/>
    </xf>
    <xf numFmtId="0" fontId="87" fillId="0" borderId="60" xfId="0" applyNumberFormat="1" applyFont="1" applyBorder="1" applyAlignment="1">
      <alignment horizontal="center" vertical="center" wrapText="1"/>
    </xf>
    <xf numFmtId="0" fontId="87" fillId="0" borderId="41" xfId="0" applyNumberFormat="1" applyFont="1" applyBorder="1" applyAlignment="1">
      <alignment horizontal="center" vertical="center" wrapText="1"/>
    </xf>
    <xf numFmtId="0" fontId="87" fillId="0" borderId="52" xfId="0" applyNumberFormat="1" applyFont="1" applyBorder="1" applyAlignment="1">
      <alignment horizontal="center" vertical="center" wrapText="1"/>
    </xf>
    <xf numFmtId="0" fontId="87" fillId="0" borderId="38" xfId="0" applyNumberFormat="1" applyFont="1" applyBorder="1" applyAlignment="1">
      <alignment horizontal="center" vertical="center" wrapText="1"/>
    </xf>
    <xf numFmtId="3" fontId="8" fillId="0" borderId="12" xfId="45" applyNumberFormat="1" applyFont="1" applyBorder="1" applyAlignment="1">
      <alignment horizontal="left" vertical="center" wrapText="1"/>
    </xf>
    <xf numFmtId="3" fontId="8" fillId="0" borderId="0" xfId="45" applyNumberFormat="1" applyFont="1" applyBorder="1" applyAlignment="1">
      <alignment horizontal="left" vertical="center" wrapText="1"/>
    </xf>
    <xf numFmtId="0" fontId="12" fillId="0" borderId="63" xfId="45" applyNumberFormat="1" applyFont="1" applyBorder="1" applyAlignment="1">
      <alignment horizontal="center" vertical="center" wrapText="1"/>
    </xf>
    <xf numFmtId="0" fontId="12" fillId="0" borderId="58" xfId="45" applyNumberFormat="1" applyFont="1" applyBorder="1" applyAlignment="1">
      <alignment horizontal="center" vertical="center" wrapText="1"/>
    </xf>
    <xf numFmtId="0" fontId="12" fillId="0" borderId="59" xfId="45" applyNumberFormat="1" applyFont="1" applyBorder="1" applyAlignment="1">
      <alignment horizontal="center" vertical="center" wrapText="1"/>
    </xf>
    <xf numFmtId="0" fontId="25" fillId="0" borderId="20" xfId="0" applyFont="1" applyBorder="1" applyAlignment="1">
      <alignment horizontal="left" vertical="center"/>
    </xf>
    <xf numFmtId="0" fontId="25" fillId="0" borderId="52" xfId="0" applyFont="1" applyBorder="1" applyAlignment="1">
      <alignment horizontal="left" vertical="center"/>
    </xf>
    <xf numFmtId="0" fontId="25" fillId="0" borderId="27" xfId="0" applyFont="1" applyBorder="1" applyAlignment="1">
      <alignment horizontal="left" vertical="center"/>
    </xf>
    <xf numFmtId="0" fontId="7" fillId="0" borderId="22" xfId="45" applyNumberFormat="1" applyFont="1" applyBorder="1" applyAlignment="1">
      <alignment horizontal="center" vertical="center" wrapText="1"/>
    </xf>
    <xf numFmtId="0" fontId="7" fillId="0" borderId="15" xfId="45" applyNumberFormat="1" applyFont="1" applyBorder="1" applyAlignment="1">
      <alignment horizontal="center" vertical="center" wrapText="1"/>
    </xf>
    <xf numFmtId="0" fontId="4" fillId="0" borderId="29" xfId="0" applyNumberFormat="1" applyFont="1" applyBorder="1" applyAlignment="1">
      <alignment horizontal="center" vertical="center" wrapText="1"/>
    </xf>
    <xf numFmtId="0" fontId="4" fillId="0" borderId="34" xfId="0" applyNumberFormat="1" applyFont="1" applyBorder="1" applyAlignment="1">
      <alignment horizontal="center" vertical="center" wrapText="1"/>
    </xf>
    <xf numFmtId="0" fontId="59" fillId="32" borderId="15" xfId="42" applyNumberFormat="1" applyFont="1" applyFill="1" applyBorder="1" applyAlignment="1"/>
    <xf numFmtId="0" fontId="59" fillId="32" borderId="13" xfId="42" applyNumberFormat="1" applyFont="1" applyFill="1" applyBorder="1" applyAlignment="1"/>
    <xf numFmtId="0" fontId="59" fillId="0" borderId="15" xfId="42" applyNumberFormat="1" applyFont="1" applyBorder="1" applyAlignment="1"/>
    <xf numFmtId="0" fontId="59" fillId="0" borderId="13" xfId="42" applyNumberFormat="1" applyFont="1" applyBorder="1" applyAlignment="1"/>
    <xf numFmtId="0" fontId="59" fillId="32" borderId="16" xfId="42" applyNumberFormat="1" applyFont="1" applyFill="1" applyBorder="1" applyAlignment="1"/>
    <xf numFmtId="0" fontId="59" fillId="32" borderId="17" xfId="42" applyNumberFormat="1" applyFont="1" applyFill="1" applyBorder="1" applyAlignment="1"/>
    <xf numFmtId="0" fontId="12" fillId="0" borderId="63" xfId="44" applyNumberFormat="1" applyFont="1" applyBorder="1" applyAlignment="1">
      <alignment horizontal="center" vertical="center" wrapText="1"/>
    </xf>
    <xf numFmtId="0" fontId="12" fillId="0" borderId="58" xfId="44" applyNumberFormat="1" applyFont="1" applyBorder="1" applyAlignment="1">
      <alignment horizontal="center" vertical="center" wrapText="1"/>
    </xf>
    <xf numFmtId="0" fontId="12" fillId="0" borderId="59" xfId="44" applyNumberFormat="1" applyFont="1" applyBorder="1" applyAlignment="1">
      <alignment horizontal="center" vertical="center" wrapText="1"/>
    </xf>
    <xf numFmtId="0" fontId="7" fillId="0" borderId="63" xfId="44" applyNumberFormat="1" applyFont="1" applyBorder="1" applyAlignment="1">
      <alignment horizontal="left" vertical="center" wrapText="1" indent="1"/>
    </xf>
    <xf numFmtId="0" fontId="7" fillId="0" borderId="58" xfId="44" applyNumberFormat="1" applyFont="1" applyBorder="1" applyAlignment="1">
      <alignment horizontal="left" vertical="center" wrapText="1" indent="1"/>
    </xf>
    <xf numFmtId="0" fontId="7" fillId="0" borderId="59" xfId="44" applyNumberFormat="1" applyFont="1" applyBorder="1" applyAlignment="1">
      <alignment horizontal="left" vertical="center" wrapText="1" indent="1"/>
    </xf>
    <xf numFmtId="0" fontId="7" fillId="0" borderId="63" xfId="0" applyNumberFormat="1" applyFont="1" applyBorder="1" applyAlignment="1">
      <alignment horizontal="left" vertical="center" wrapText="1"/>
    </xf>
    <xf numFmtId="0" fontId="7" fillId="0" borderId="58" xfId="0" applyNumberFormat="1" applyFont="1" applyBorder="1" applyAlignment="1">
      <alignment horizontal="left" vertical="center" wrapText="1"/>
    </xf>
    <xf numFmtId="0" fontId="7" fillId="0" borderId="59" xfId="0" applyNumberFormat="1" applyFont="1" applyBorder="1" applyAlignment="1">
      <alignment horizontal="left" vertical="center" wrapText="1"/>
    </xf>
    <xf numFmtId="0" fontId="12" fillId="0" borderId="66" xfId="0" applyNumberFormat="1" applyFont="1" applyBorder="1" applyAlignment="1">
      <alignment horizontal="center" vertical="center" wrapText="1"/>
    </xf>
    <xf numFmtId="0" fontId="12" fillId="0" borderId="67" xfId="0" applyNumberFormat="1" applyFont="1" applyBorder="1" applyAlignment="1">
      <alignment horizontal="center" vertical="center" wrapText="1"/>
    </xf>
    <xf numFmtId="0" fontId="12" fillId="0" borderId="68" xfId="0" applyNumberFormat="1" applyFont="1" applyBorder="1" applyAlignment="1">
      <alignment horizontal="center" vertical="center" wrapText="1"/>
    </xf>
    <xf numFmtId="0" fontId="59" fillId="32" borderId="30" xfId="42" applyNumberFormat="1" applyFont="1" applyFill="1" applyBorder="1" applyAlignment="1">
      <alignment horizontal="left" vertical="center" indent="1"/>
    </xf>
    <xf numFmtId="0" fontId="59" fillId="32" borderId="31" xfId="42" applyNumberFormat="1" applyFont="1" applyFill="1" applyBorder="1" applyAlignment="1">
      <alignment horizontal="left" vertical="center" indent="1"/>
    </xf>
    <xf numFmtId="0" fontId="2" fillId="0" borderId="62" xfId="0" applyNumberFormat="1" applyFont="1" applyBorder="1" applyAlignment="1">
      <alignment horizontal="center" vertical="center" wrapText="1"/>
    </xf>
    <xf numFmtId="0" fontId="2" fillId="0" borderId="27" xfId="0" applyNumberFormat="1" applyFont="1" applyBorder="1" applyAlignment="1">
      <alignment horizontal="center" vertical="center" wrapText="1"/>
    </xf>
    <xf numFmtId="0" fontId="7" fillId="37" borderId="35" xfId="0" applyNumberFormat="1" applyFont="1" applyFill="1" applyBorder="1" applyAlignment="1">
      <alignment horizontal="center" vertical="center" wrapText="1"/>
    </xf>
    <xf numFmtId="0" fontId="7" fillId="37" borderId="37" xfId="0" applyNumberFormat="1" applyFont="1" applyFill="1" applyBorder="1" applyAlignment="1">
      <alignment horizontal="center" vertical="center" wrapText="1"/>
    </xf>
    <xf numFmtId="0" fontId="7" fillId="37" borderId="87" xfId="0" applyNumberFormat="1" applyFont="1" applyFill="1" applyBorder="1" applyAlignment="1">
      <alignment horizontal="center" vertical="center" wrapText="1"/>
    </xf>
    <xf numFmtId="0" fontId="7" fillId="37" borderId="85" xfId="0" applyNumberFormat="1" applyFont="1" applyFill="1" applyBorder="1" applyAlignment="1">
      <alignment horizontal="center" vertical="center" wrapText="1"/>
    </xf>
    <xf numFmtId="0" fontId="77" fillId="0" borderId="60" xfId="0" applyNumberFormat="1" applyFont="1" applyBorder="1" applyAlignment="1">
      <alignment horizontal="center" vertical="center" wrapText="1"/>
    </xf>
    <xf numFmtId="0" fontId="77" fillId="0" borderId="67" xfId="0" applyNumberFormat="1" applyFont="1" applyBorder="1" applyAlignment="1">
      <alignment horizontal="center" vertical="center" wrapText="1"/>
    </xf>
    <xf numFmtId="0" fontId="77" fillId="0" borderId="68" xfId="0" applyNumberFormat="1" applyFont="1" applyBorder="1" applyAlignment="1">
      <alignment horizontal="center" vertical="center" wrapText="1"/>
    </xf>
    <xf numFmtId="0" fontId="7" fillId="37" borderId="19" xfId="0" applyNumberFormat="1" applyFont="1" applyFill="1" applyBorder="1" applyAlignment="1">
      <alignment horizontal="center" vertical="center" wrapText="1"/>
    </xf>
    <xf numFmtId="0" fontId="7" fillId="37" borderId="29" xfId="0" applyNumberFormat="1" applyFont="1" applyFill="1" applyBorder="1" applyAlignment="1">
      <alignment horizontal="center" vertical="center" wrapText="1"/>
    </xf>
    <xf numFmtId="0" fontId="8" fillId="0" borderId="50" xfId="0" applyFont="1" applyBorder="1" applyAlignment="1">
      <alignment horizontal="left"/>
    </xf>
    <xf numFmtId="0" fontId="4" fillId="0" borderId="61" xfId="0" applyFont="1" applyBorder="1" applyAlignment="1">
      <alignment horizontal="center" vertical="center" wrapText="1"/>
    </xf>
    <xf numFmtId="0" fontId="4" fillId="0" borderId="72" xfId="0" applyFont="1" applyBorder="1" applyAlignment="1">
      <alignment horizontal="center" vertical="center" wrapText="1"/>
    </xf>
    <xf numFmtId="0" fontId="4" fillId="0" borderId="40" xfId="0" applyFont="1" applyBorder="1" applyAlignment="1">
      <alignment horizontal="center" vertical="center" wrapText="1"/>
    </xf>
  </cellXfs>
  <cellStyles count="92">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alculation" xfId="26" xr:uid="{00000000-0005-0000-0000-000019000000}"/>
    <cellStyle name="Čiarka" xfId="27" builtinId="3"/>
    <cellStyle name="čiarky 2" xfId="28" xr:uid="{00000000-0005-0000-0000-00001B000000}"/>
    <cellStyle name="Explanatory Text" xfId="29" xr:uid="{00000000-0005-0000-0000-00001C000000}"/>
    <cellStyle name="Good" xfId="30" xr:uid="{00000000-0005-0000-0000-00001D000000}"/>
    <cellStyle name="Heading 1" xfId="31" xr:uid="{00000000-0005-0000-0000-00001E000000}"/>
    <cellStyle name="Heading 2" xfId="32" xr:uid="{00000000-0005-0000-0000-00001F000000}"/>
    <cellStyle name="Heading 3" xfId="33" xr:uid="{00000000-0005-0000-0000-000020000000}"/>
    <cellStyle name="Heading 4" xfId="34" xr:uid="{00000000-0005-0000-0000-000021000000}"/>
    <cellStyle name="Hypertextové prepojenie" xfId="35" builtinId="8"/>
    <cellStyle name="Check Cell" xfId="36" xr:uid="{00000000-0005-0000-0000-000023000000}"/>
    <cellStyle name="Input" xfId="37" xr:uid="{00000000-0005-0000-0000-000024000000}"/>
    <cellStyle name="Linked Cell" xfId="38" xr:uid="{00000000-0005-0000-0000-000025000000}"/>
    <cellStyle name="Neutral" xfId="39" xr:uid="{00000000-0005-0000-0000-000026000000}"/>
    <cellStyle name="Normálna" xfId="0" builtinId="0"/>
    <cellStyle name="Normálna 2" xfId="40" xr:uid="{00000000-0005-0000-0000-000028000000}"/>
    <cellStyle name="Normálna 2 2" xfId="91" xr:uid="{1700F39D-B99A-488D-A97E-8064C18F3C45}"/>
    <cellStyle name="Normálna 3" xfId="90" xr:uid="{00000000-0005-0000-0000-000029000000}"/>
    <cellStyle name="normálne 2" xfId="41" xr:uid="{00000000-0005-0000-0000-00002A000000}"/>
    <cellStyle name="normálne 3" xfId="42" xr:uid="{00000000-0005-0000-0000-00002B000000}"/>
    <cellStyle name="normálne 4" xfId="43" xr:uid="{00000000-0005-0000-0000-00002C000000}"/>
    <cellStyle name="normálne_Databazy_VVŠ_2007_ severská" xfId="44" xr:uid="{00000000-0005-0000-0000-00002D000000}"/>
    <cellStyle name="normálne_sprava_VVŠ_2004_tabuľky_vláda" xfId="45" xr:uid="{00000000-0005-0000-0000-00002E000000}"/>
    <cellStyle name="normální_List1" xfId="46" xr:uid="{00000000-0005-0000-0000-00002F000000}"/>
    <cellStyle name="Note" xfId="47" xr:uid="{00000000-0005-0000-0000-000030000000}"/>
    <cellStyle name="Output" xfId="48" xr:uid="{00000000-0005-0000-0000-000031000000}"/>
    <cellStyle name="SAPBEXaggData" xfId="49" xr:uid="{00000000-0005-0000-0000-000032000000}"/>
    <cellStyle name="SAPBEXaggDataEmph" xfId="50" xr:uid="{00000000-0005-0000-0000-000033000000}"/>
    <cellStyle name="SAPBEXaggItem" xfId="51" xr:uid="{00000000-0005-0000-0000-000034000000}"/>
    <cellStyle name="SAPBEXaggItemX" xfId="52" xr:uid="{00000000-0005-0000-0000-000035000000}"/>
    <cellStyle name="SAPBEXexcBad7" xfId="53" xr:uid="{00000000-0005-0000-0000-000036000000}"/>
    <cellStyle name="SAPBEXexcBad8" xfId="54" xr:uid="{00000000-0005-0000-0000-000037000000}"/>
    <cellStyle name="SAPBEXexcBad9" xfId="55" xr:uid="{00000000-0005-0000-0000-000038000000}"/>
    <cellStyle name="SAPBEXexcCritical4" xfId="56" xr:uid="{00000000-0005-0000-0000-000039000000}"/>
    <cellStyle name="SAPBEXexcCritical5" xfId="57" xr:uid="{00000000-0005-0000-0000-00003A000000}"/>
    <cellStyle name="SAPBEXexcCritical6" xfId="58" xr:uid="{00000000-0005-0000-0000-00003B000000}"/>
    <cellStyle name="SAPBEXexcGood1" xfId="59" xr:uid="{00000000-0005-0000-0000-00003C000000}"/>
    <cellStyle name="SAPBEXexcGood2" xfId="60" xr:uid="{00000000-0005-0000-0000-00003D000000}"/>
    <cellStyle name="SAPBEXexcGood3" xfId="61" xr:uid="{00000000-0005-0000-0000-00003E000000}"/>
    <cellStyle name="SAPBEXfilterDrill" xfId="62" xr:uid="{00000000-0005-0000-0000-00003F000000}"/>
    <cellStyle name="SAPBEXfilterItem" xfId="63" xr:uid="{00000000-0005-0000-0000-000040000000}"/>
    <cellStyle name="SAPBEXfilterText" xfId="64" xr:uid="{00000000-0005-0000-0000-000041000000}"/>
    <cellStyle name="SAPBEXformats" xfId="65" xr:uid="{00000000-0005-0000-0000-000042000000}"/>
    <cellStyle name="SAPBEXheaderItem" xfId="66" xr:uid="{00000000-0005-0000-0000-000043000000}"/>
    <cellStyle name="SAPBEXheaderText" xfId="67" xr:uid="{00000000-0005-0000-0000-000044000000}"/>
    <cellStyle name="SAPBEXHLevel0" xfId="68" xr:uid="{00000000-0005-0000-0000-000045000000}"/>
    <cellStyle name="SAPBEXHLevel0X" xfId="69" xr:uid="{00000000-0005-0000-0000-000046000000}"/>
    <cellStyle name="SAPBEXHLevel1" xfId="70" xr:uid="{00000000-0005-0000-0000-000047000000}"/>
    <cellStyle name="SAPBEXHLevel1X" xfId="71" xr:uid="{00000000-0005-0000-0000-000048000000}"/>
    <cellStyle name="SAPBEXHLevel2" xfId="72" xr:uid="{00000000-0005-0000-0000-000049000000}"/>
    <cellStyle name="SAPBEXHLevel2X" xfId="73" xr:uid="{00000000-0005-0000-0000-00004A000000}"/>
    <cellStyle name="SAPBEXHLevel3" xfId="74" xr:uid="{00000000-0005-0000-0000-00004B000000}"/>
    <cellStyle name="SAPBEXHLevel3X" xfId="75" xr:uid="{00000000-0005-0000-0000-00004C000000}"/>
    <cellStyle name="SAPBEXchaText" xfId="76" xr:uid="{00000000-0005-0000-0000-00004D000000}"/>
    <cellStyle name="SAPBEXresData" xfId="77" xr:uid="{00000000-0005-0000-0000-00004E000000}"/>
    <cellStyle name="SAPBEXresDataEmph" xfId="78" xr:uid="{00000000-0005-0000-0000-00004F000000}"/>
    <cellStyle name="SAPBEXresItem" xfId="79" xr:uid="{00000000-0005-0000-0000-000050000000}"/>
    <cellStyle name="SAPBEXresItemX" xfId="80" xr:uid="{00000000-0005-0000-0000-000051000000}"/>
    <cellStyle name="SAPBEXstdData" xfId="81" xr:uid="{00000000-0005-0000-0000-000052000000}"/>
    <cellStyle name="SAPBEXstdDataEmph" xfId="82" xr:uid="{00000000-0005-0000-0000-000053000000}"/>
    <cellStyle name="SAPBEXstdItem" xfId="83" xr:uid="{00000000-0005-0000-0000-000054000000}"/>
    <cellStyle name="SAPBEXstdItemX" xfId="84" xr:uid="{00000000-0005-0000-0000-000055000000}"/>
    <cellStyle name="SAPBEXtitle" xfId="85" xr:uid="{00000000-0005-0000-0000-000056000000}"/>
    <cellStyle name="SAPBEXundefined" xfId="86" xr:uid="{00000000-0005-0000-0000-000057000000}"/>
    <cellStyle name="Title" xfId="87" xr:uid="{00000000-0005-0000-0000-000058000000}"/>
    <cellStyle name="Total" xfId="88" xr:uid="{00000000-0005-0000-0000-000059000000}"/>
    <cellStyle name="Warning Text" xfId="89" xr:uid="{00000000-0005-0000-0000-00005A000000}"/>
  </cellStyles>
  <dxfs count="0"/>
  <tableStyles count="0" defaultTableStyle="TableStyleMedium9" defaultPivotStyle="PivotStyleLight16"/>
  <colors>
    <mruColors>
      <color rgb="FF0000FF"/>
      <color rgb="FF99FFCC"/>
      <color rgb="FF66FF99"/>
      <color rgb="FFCCFFCC"/>
      <color rgb="FFCC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10.10.0.145/Documents%20and%20Settings/mederly/Local%20Settings/Temporary%20Internet%20Files/OLK185F/struktura%20zamestnancov%20po%20fakultach_PM%2004-12-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stupy"/>
      <sheetName val="struktura profesorov"/>
      <sheetName val="struktura docentov"/>
      <sheetName val="T7-systemizacia po fakultach"/>
      <sheetName val="T8-vek profesorov"/>
      <sheetName val="T9-vek docentov"/>
      <sheetName val="10-ostatní_s_PhD"/>
      <sheetName val="studetni verzus miesta"/>
      <sheetName val="vahy"/>
      <sheetName val="nepublikovat"/>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ow r="1">
          <cell r="B1">
            <v>1</v>
          </cell>
        </row>
        <row r="2">
          <cell r="B2">
            <v>0.3</v>
          </cell>
        </row>
        <row r="3">
          <cell r="B3">
            <v>3</v>
          </cell>
        </row>
        <row r="4">
          <cell r="B4">
            <v>0</v>
          </cell>
        </row>
      </sheetData>
      <sheetData sheetId="9" refreshError="1"/>
    </sheetDataSet>
  </externalBook>
</externalLink>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ntranet/sites/sfar/Zdielane%20dokumenty/Zd_SFaR/Zd_OFV&#352;/AppData/Roaming/AppData/Local/Microsoft/Windows/INetCache/Content.Outlook/AppData/Local/Microsoft/Windows/kecso2/AppData/Local/andrej.horsky/AppData/Roaming/d.pejkovicova/AppData/Local/Microsoft/Windows/INetCache/beata.gondarova/AppData/Documents%20and%20Settings/peter.viest/Local%20Settings/Temporary%20Internet%20Files/Documents%20and%20Settings/Rok_2008/V&#253;ro&#269;n&#233;_spr&#225;vy_2007/Tabu&#318;ky_VV&#352;_2007_pr&#225;zdne.xl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1">
    <tabColor indexed="35"/>
  </sheetPr>
  <dimension ref="A1:Z33"/>
  <sheetViews>
    <sheetView zoomScaleNormal="100" workbookViewId="0">
      <pane xSplit="1" ySplit="1" topLeftCell="B2" activePane="bottomRight" state="frozen"/>
      <selection activeCell="E1" sqref="E1"/>
      <selection pane="topRight" activeCell="E1" sqref="E1"/>
      <selection pane="bottomLeft" activeCell="E1" sqref="E1"/>
      <selection pane="bottomRight"/>
    </sheetView>
  </sheetViews>
  <sheetFormatPr defaultColWidth="9.140625" defaultRowHeight="15.75" x14ac:dyDescent="0.25"/>
  <cols>
    <col min="1" max="1" width="14.85546875" style="187" customWidth="1"/>
    <col min="2" max="16" width="9.140625" style="50"/>
    <col min="17" max="17" width="10.28515625" style="50" customWidth="1"/>
    <col min="18" max="18" width="19.42578125" style="50" customWidth="1"/>
    <col min="19" max="16384" width="9.140625" style="50"/>
  </cols>
  <sheetData>
    <row r="1" spans="1:26" ht="23.25" customHeight="1" x14ac:dyDescent="0.25">
      <c r="A1" s="323"/>
      <c r="B1" s="760" t="s">
        <v>902</v>
      </c>
      <c r="C1" s="760"/>
      <c r="D1" s="760"/>
      <c r="E1" s="760"/>
      <c r="F1" s="760"/>
      <c r="G1" s="760"/>
      <c r="H1" s="760"/>
      <c r="I1" s="760"/>
      <c r="J1" s="760"/>
      <c r="K1" s="760"/>
      <c r="L1" s="760"/>
      <c r="M1" s="760"/>
      <c r="N1" s="760"/>
      <c r="O1" s="760"/>
      <c r="P1" s="760"/>
      <c r="Q1" s="761"/>
    </row>
    <row r="2" spans="1:26" ht="23.1" customHeight="1" x14ac:dyDescent="0.25">
      <c r="A2" s="324" t="s">
        <v>11</v>
      </c>
      <c r="B2" s="770" t="s">
        <v>903</v>
      </c>
      <c r="C2" s="770"/>
      <c r="D2" s="770"/>
      <c r="E2" s="770"/>
      <c r="F2" s="770"/>
      <c r="G2" s="770"/>
      <c r="H2" s="770"/>
      <c r="I2" s="770"/>
      <c r="J2" s="770"/>
      <c r="K2" s="770"/>
      <c r="L2" s="770"/>
      <c r="M2" s="770"/>
      <c r="N2" s="770"/>
      <c r="O2" s="770"/>
      <c r="P2" s="770"/>
      <c r="Q2" s="771"/>
    </row>
    <row r="3" spans="1:26" ht="23.1" customHeight="1" x14ac:dyDescent="0.25">
      <c r="A3" s="324" t="s">
        <v>594</v>
      </c>
      <c r="B3" s="758" t="s">
        <v>904</v>
      </c>
      <c r="C3" s="758"/>
      <c r="D3" s="758"/>
      <c r="E3" s="758"/>
      <c r="F3" s="758"/>
      <c r="G3" s="758"/>
      <c r="H3" s="758"/>
      <c r="I3" s="758"/>
      <c r="J3" s="758"/>
      <c r="K3" s="758"/>
      <c r="L3" s="758"/>
      <c r="M3" s="758"/>
      <c r="N3" s="758"/>
      <c r="O3" s="758"/>
      <c r="P3" s="758"/>
      <c r="Q3" s="759"/>
    </row>
    <row r="4" spans="1:26" ht="23.1" customHeight="1" x14ac:dyDescent="0.25">
      <c r="A4" s="324" t="s">
        <v>689</v>
      </c>
      <c r="B4" s="758" t="s">
        <v>688</v>
      </c>
      <c r="C4" s="758"/>
      <c r="D4" s="758"/>
      <c r="E4" s="758"/>
      <c r="F4" s="758"/>
      <c r="G4" s="758"/>
      <c r="H4" s="758"/>
      <c r="I4" s="758"/>
      <c r="J4" s="758"/>
      <c r="K4" s="758"/>
      <c r="L4" s="758"/>
      <c r="M4" s="758"/>
      <c r="N4" s="758"/>
      <c r="O4" s="758"/>
      <c r="P4" s="758"/>
      <c r="Q4" s="759"/>
      <c r="R4" s="255"/>
    </row>
    <row r="5" spans="1:26" ht="39.75" customHeight="1" x14ac:dyDescent="0.25">
      <c r="A5" s="325" t="s">
        <v>241</v>
      </c>
      <c r="B5" s="762" t="s">
        <v>1052</v>
      </c>
      <c r="C5" s="762"/>
      <c r="D5" s="762"/>
      <c r="E5" s="762"/>
      <c r="F5" s="762"/>
      <c r="G5" s="762"/>
      <c r="H5" s="762"/>
      <c r="I5" s="762"/>
      <c r="J5" s="762"/>
      <c r="K5" s="762"/>
      <c r="L5" s="762"/>
      <c r="M5" s="762"/>
      <c r="N5" s="762"/>
      <c r="O5" s="762"/>
      <c r="P5" s="762"/>
      <c r="Q5" s="763"/>
    </row>
    <row r="6" spans="1:26" ht="23.1" customHeight="1" x14ac:dyDescent="0.25">
      <c r="A6" s="325" t="s">
        <v>146</v>
      </c>
      <c r="B6" s="772" t="s">
        <v>1053</v>
      </c>
      <c r="C6" s="772"/>
      <c r="D6" s="772"/>
      <c r="E6" s="772"/>
      <c r="F6" s="772"/>
      <c r="G6" s="772"/>
      <c r="H6" s="772"/>
      <c r="I6" s="772"/>
      <c r="J6" s="772"/>
      <c r="K6" s="772"/>
      <c r="L6" s="772"/>
      <c r="M6" s="772"/>
      <c r="N6" s="772"/>
      <c r="O6" s="772"/>
      <c r="P6" s="772"/>
      <c r="Q6" s="773"/>
    </row>
    <row r="7" spans="1:26" ht="23.1" customHeight="1" x14ac:dyDescent="0.25">
      <c r="A7" s="325" t="s">
        <v>147</v>
      </c>
      <c r="B7" s="774" t="s">
        <v>905</v>
      </c>
      <c r="C7" s="774"/>
      <c r="D7" s="774"/>
      <c r="E7" s="774"/>
      <c r="F7" s="774"/>
      <c r="G7" s="774"/>
      <c r="H7" s="774"/>
      <c r="I7" s="774"/>
      <c r="J7" s="774"/>
      <c r="K7" s="774"/>
      <c r="L7" s="774"/>
      <c r="M7" s="774"/>
      <c r="N7" s="774"/>
      <c r="O7" s="774"/>
      <c r="P7" s="774"/>
      <c r="Q7" s="775"/>
    </row>
    <row r="8" spans="1:26" ht="23.1" customHeight="1" x14ac:dyDescent="0.25">
      <c r="A8" s="326" t="s">
        <v>148</v>
      </c>
      <c r="B8" s="758" t="s">
        <v>906</v>
      </c>
      <c r="C8" s="758"/>
      <c r="D8" s="758"/>
      <c r="E8" s="758"/>
      <c r="F8" s="758"/>
      <c r="G8" s="758"/>
      <c r="H8" s="758"/>
      <c r="I8" s="758"/>
      <c r="J8" s="758"/>
      <c r="K8" s="758"/>
      <c r="L8" s="758"/>
      <c r="M8" s="758"/>
      <c r="N8" s="758"/>
      <c r="O8" s="758"/>
      <c r="P8" s="758"/>
      <c r="Q8" s="759"/>
    </row>
    <row r="9" spans="1:26" ht="23.1" customHeight="1" x14ac:dyDescent="0.25">
      <c r="A9" s="325" t="s">
        <v>149</v>
      </c>
      <c r="B9" s="758" t="s">
        <v>907</v>
      </c>
      <c r="C9" s="758"/>
      <c r="D9" s="758"/>
      <c r="E9" s="758"/>
      <c r="F9" s="758"/>
      <c r="G9" s="758"/>
      <c r="H9" s="758"/>
      <c r="I9" s="758"/>
      <c r="J9" s="758"/>
      <c r="K9" s="758"/>
      <c r="L9" s="758"/>
      <c r="M9" s="758"/>
      <c r="N9" s="758"/>
      <c r="O9" s="758"/>
      <c r="P9" s="758"/>
      <c r="Q9" s="759"/>
    </row>
    <row r="10" spans="1:26" ht="23.1" customHeight="1" x14ac:dyDescent="0.25">
      <c r="A10" s="325" t="s">
        <v>150</v>
      </c>
      <c r="B10" s="758" t="s">
        <v>908</v>
      </c>
      <c r="C10" s="758"/>
      <c r="D10" s="758"/>
      <c r="E10" s="758"/>
      <c r="F10" s="758"/>
      <c r="G10" s="758"/>
      <c r="H10" s="758"/>
      <c r="I10" s="758"/>
      <c r="J10" s="758"/>
      <c r="K10" s="758"/>
      <c r="L10" s="758"/>
      <c r="M10" s="758"/>
      <c r="N10" s="758"/>
      <c r="O10" s="758"/>
      <c r="P10" s="758"/>
      <c r="Q10" s="759"/>
    </row>
    <row r="11" spans="1:26" ht="23.1" customHeight="1" x14ac:dyDescent="0.25">
      <c r="A11" s="326" t="s">
        <v>696</v>
      </c>
      <c r="B11" s="758" t="s">
        <v>909</v>
      </c>
      <c r="C11" s="758"/>
      <c r="D11" s="758"/>
      <c r="E11" s="758"/>
      <c r="F11" s="758"/>
      <c r="G11" s="758"/>
      <c r="H11" s="758"/>
      <c r="I11" s="758"/>
      <c r="J11" s="758"/>
      <c r="K11" s="758"/>
      <c r="L11" s="758"/>
      <c r="M11" s="758"/>
      <c r="N11" s="758"/>
      <c r="O11" s="758"/>
      <c r="P11" s="758"/>
      <c r="Q11" s="759"/>
    </row>
    <row r="12" spans="1:26" ht="23.1" customHeight="1" x14ac:dyDescent="0.25">
      <c r="A12" s="325" t="s">
        <v>151</v>
      </c>
      <c r="B12" s="758" t="s">
        <v>1054</v>
      </c>
      <c r="C12" s="758"/>
      <c r="D12" s="758"/>
      <c r="E12" s="758"/>
      <c r="F12" s="758"/>
      <c r="G12" s="758"/>
      <c r="H12" s="758"/>
      <c r="I12" s="758"/>
      <c r="J12" s="758"/>
      <c r="K12" s="758"/>
      <c r="L12" s="758"/>
      <c r="M12" s="758"/>
      <c r="N12" s="758"/>
      <c r="O12" s="758"/>
      <c r="P12" s="758"/>
      <c r="Q12" s="759"/>
    </row>
    <row r="13" spans="1:26" ht="23.1" customHeight="1" x14ac:dyDescent="0.25">
      <c r="A13" s="325" t="s">
        <v>133</v>
      </c>
      <c r="B13" s="758" t="s">
        <v>1097</v>
      </c>
      <c r="C13" s="758"/>
      <c r="D13" s="758"/>
      <c r="E13" s="758"/>
      <c r="F13" s="758"/>
      <c r="G13" s="758"/>
      <c r="H13" s="758"/>
      <c r="I13" s="758"/>
      <c r="J13" s="758"/>
      <c r="K13" s="758"/>
      <c r="L13" s="758"/>
      <c r="M13" s="758"/>
      <c r="N13" s="758"/>
      <c r="O13" s="758"/>
      <c r="P13" s="758"/>
      <c r="Q13" s="759"/>
    </row>
    <row r="14" spans="1:26" ht="23.1" customHeight="1" x14ac:dyDescent="0.25">
      <c r="A14" s="327" t="s">
        <v>897</v>
      </c>
      <c r="B14" s="758" t="s">
        <v>1098</v>
      </c>
      <c r="C14" s="758"/>
      <c r="D14" s="758"/>
      <c r="E14" s="758"/>
      <c r="F14" s="758"/>
      <c r="G14" s="758"/>
      <c r="H14" s="758"/>
      <c r="I14" s="758"/>
      <c r="J14" s="758"/>
      <c r="K14" s="758"/>
      <c r="L14" s="758"/>
      <c r="M14" s="758"/>
      <c r="N14" s="758"/>
      <c r="O14" s="758"/>
      <c r="P14" s="758"/>
      <c r="Q14" s="759"/>
    </row>
    <row r="15" spans="1:26" ht="23.1" customHeight="1" x14ac:dyDescent="0.25">
      <c r="A15" s="325" t="s">
        <v>0</v>
      </c>
      <c r="B15" s="758" t="s">
        <v>1099</v>
      </c>
      <c r="C15" s="758"/>
      <c r="D15" s="758"/>
      <c r="E15" s="758"/>
      <c r="F15" s="758"/>
      <c r="G15" s="758"/>
      <c r="H15" s="758"/>
      <c r="I15" s="758"/>
      <c r="J15" s="758"/>
      <c r="K15" s="758"/>
      <c r="L15" s="758"/>
      <c r="M15" s="758"/>
      <c r="N15" s="758"/>
      <c r="O15" s="758"/>
      <c r="P15" s="758"/>
      <c r="Q15" s="759"/>
    </row>
    <row r="16" spans="1:26" ht="23.1" customHeight="1" x14ac:dyDescent="0.25">
      <c r="A16" s="326" t="s">
        <v>1</v>
      </c>
      <c r="B16" s="758" t="s">
        <v>1100</v>
      </c>
      <c r="C16" s="758"/>
      <c r="D16" s="758"/>
      <c r="E16" s="758"/>
      <c r="F16" s="758"/>
      <c r="G16" s="758"/>
      <c r="H16" s="758"/>
      <c r="I16" s="758"/>
      <c r="J16" s="758"/>
      <c r="K16" s="758"/>
      <c r="L16" s="758"/>
      <c r="M16" s="758"/>
      <c r="N16" s="758"/>
      <c r="O16" s="758"/>
      <c r="P16" s="758"/>
      <c r="Q16" s="759"/>
      <c r="R16" s="155" t="s">
        <v>1012</v>
      </c>
      <c r="S16" s="297"/>
      <c r="T16" s="297"/>
      <c r="U16" s="297"/>
      <c r="V16" s="297"/>
      <c r="W16" s="297"/>
      <c r="X16" s="297"/>
      <c r="Y16" s="297"/>
      <c r="Z16" s="297"/>
    </row>
    <row r="17" spans="1:18" ht="23.1" customHeight="1" x14ac:dyDescent="0.25">
      <c r="A17" s="325" t="s">
        <v>2</v>
      </c>
      <c r="B17" s="758" t="s">
        <v>1055</v>
      </c>
      <c r="C17" s="758"/>
      <c r="D17" s="758"/>
      <c r="E17" s="758"/>
      <c r="F17" s="758"/>
      <c r="G17" s="758"/>
      <c r="H17" s="758"/>
      <c r="I17" s="758"/>
      <c r="J17" s="758"/>
      <c r="K17" s="758"/>
      <c r="L17" s="758"/>
      <c r="M17" s="758"/>
      <c r="N17" s="758"/>
      <c r="O17" s="758"/>
      <c r="P17" s="758"/>
      <c r="Q17" s="759"/>
    </row>
    <row r="18" spans="1:18" ht="23.1" customHeight="1" x14ac:dyDescent="0.25">
      <c r="A18" s="326" t="s">
        <v>3</v>
      </c>
      <c r="B18" s="758" t="s">
        <v>910</v>
      </c>
      <c r="C18" s="758"/>
      <c r="D18" s="758"/>
      <c r="E18" s="758"/>
      <c r="F18" s="758"/>
      <c r="G18" s="758"/>
      <c r="H18" s="758"/>
      <c r="I18" s="758"/>
      <c r="J18" s="758"/>
      <c r="K18" s="758"/>
      <c r="L18" s="758"/>
      <c r="M18" s="758"/>
      <c r="N18" s="758"/>
      <c r="O18" s="758"/>
      <c r="P18" s="758"/>
      <c r="Q18" s="759"/>
    </row>
    <row r="19" spans="1:18" ht="23.1" customHeight="1" x14ac:dyDescent="0.25">
      <c r="A19" s="325" t="s">
        <v>4</v>
      </c>
      <c r="B19" s="758" t="s">
        <v>911</v>
      </c>
      <c r="C19" s="758"/>
      <c r="D19" s="758"/>
      <c r="E19" s="758"/>
      <c r="F19" s="758"/>
      <c r="G19" s="758"/>
      <c r="H19" s="758"/>
      <c r="I19" s="758"/>
      <c r="J19" s="758"/>
      <c r="K19" s="758"/>
      <c r="L19" s="758"/>
      <c r="M19" s="758"/>
      <c r="N19" s="758"/>
      <c r="O19" s="758"/>
      <c r="P19" s="758"/>
      <c r="Q19" s="759"/>
    </row>
    <row r="20" spans="1:18" s="155" customFormat="1" ht="22.15" customHeight="1" x14ac:dyDescent="0.25">
      <c r="A20" s="328" t="s">
        <v>1026</v>
      </c>
      <c r="B20" s="754" t="s">
        <v>901</v>
      </c>
      <c r="C20" s="754"/>
      <c r="D20" s="754"/>
      <c r="E20" s="754"/>
      <c r="F20" s="754"/>
      <c r="G20" s="754"/>
      <c r="H20" s="754"/>
      <c r="I20" s="754"/>
      <c r="J20" s="754"/>
      <c r="K20" s="754"/>
      <c r="L20" s="754"/>
      <c r="M20" s="754"/>
      <c r="N20" s="754"/>
      <c r="O20" s="754"/>
      <c r="P20" s="754"/>
      <c r="Q20" s="755"/>
      <c r="R20" s="297" t="s">
        <v>899</v>
      </c>
    </row>
    <row r="21" spans="1:18" s="155" customFormat="1" ht="22.15" customHeight="1" x14ac:dyDescent="0.25">
      <c r="A21" s="328" t="s">
        <v>900</v>
      </c>
      <c r="B21" s="754" t="s">
        <v>1028</v>
      </c>
      <c r="C21" s="754"/>
      <c r="D21" s="754"/>
      <c r="E21" s="754"/>
      <c r="F21" s="754"/>
      <c r="G21" s="754"/>
      <c r="H21" s="754"/>
      <c r="I21" s="754"/>
      <c r="J21" s="754"/>
      <c r="K21" s="754"/>
      <c r="L21" s="754"/>
      <c r="M21" s="754"/>
      <c r="N21" s="754"/>
      <c r="O21" s="754"/>
      <c r="P21" s="754"/>
      <c r="Q21" s="755"/>
      <c r="R21" s="297" t="s">
        <v>899</v>
      </c>
    </row>
    <row r="22" spans="1:18" ht="23.1" customHeight="1" x14ac:dyDescent="0.25">
      <c r="A22" s="326" t="s">
        <v>5</v>
      </c>
      <c r="B22" s="758" t="s">
        <v>1016</v>
      </c>
      <c r="C22" s="758"/>
      <c r="D22" s="758"/>
      <c r="E22" s="758"/>
      <c r="F22" s="758"/>
      <c r="G22" s="758"/>
      <c r="H22" s="758"/>
      <c r="I22" s="758"/>
      <c r="J22" s="758"/>
      <c r="K22" s="758"/>
      <c r="L22" s="758"/>
      <c r="M22" s="758"/>
      <c r="N22" s="758"/>
      <c r="O22" s="758"/>
      <c r="P22" s="758"/>
      <c r="Q22" s="759"/>
    </row>
    <row r="23" spans="1:18" ht="32.450000000000003" customHeight="1" x14ac:dyDescent="0.25">
      <c r="A23" s="325" t="s">
        <v>57</v>
      </c>
      <c r="B23" s="766" t="s">
        <v>912</v>
      </c>
      <c r="C23" s="766"/>
      <c r="D23" s="766"/>
      <c r="E23" s="766"/>
      <c r="F23" s="766"/>
      <c r="G23" s="766"/>
      <c r="H23" s="766"/>
      <c r="I23" s="766"/>
      <c r="J23" s="766"/>
      <c r="K23" s="766"/>
      <c r="L23" s="766"/>
      <c r="M23" s="766"/>
      <c r="N23" s="766"/>
      <c r="O23" s="766"/>
      <c r="P23" s="766"/>
      <c r="Q23" s="767"/>
    </row>
    <row r="24" spans="1:18" ht="33.6" customHeight="1" x14ac:dyDescent="0.25">
      <c r="A24" s="326" t="s">
        <v>6</v>
      </c>
      <c r="B24" s="764" t="s">
        <v>913</v>
      </c>
      <c r="C24" s="764"/>
      <c r="D24" s="764"/>
      <c r="E24" s="764"/>
      <c r="F24" s="764"/>
      <c r="G24" s="764"/>
      <c r="H24" s="764"/>
      <c r="I24" s="764"/>
      <c r="J24" s="764"/>
      <c r="K24" s="764"/>
      <c r="L24" s="764"/>
      <c r="M24" s="764"/>
      <c r="N24" s="764"/>
      <c r="O24" s="764"/>
      <c r="P24" s="764"/>
      <c r="Q24" s="765"/>
    </row>
    <row r="25" spans="1:18" ht="23.1" customHeight="1" x14ac:dyDescent="0.25">
      <c r="A25" s="325" t="s">
        <v>7</v>
      </c>
      <c r="B25" s="758" t="s">
        <v>914</v>
      </c>
      <c r="C25" s="758"/>
      <c r="D25" s="758"/>
      <c r="E25" s="758"/>
      <c r="F25" s="758"/>
      <c r="G25" s="758"/>
      <c r="H25" s="758"/>
      <c r="I25" s="758"/>
      <c r="J25" s="758"/>
      <c r="K25" s="758"/>
      <c r="L25" s="758"/>
      <c r="M25" s="758"/>
      <c r="N25" s="758"/>
      <c r="O25" s="758"/>
      <c r="P25" s="758"/>
      <c r="Q25" s="759"/>
    </row>
    <row r="26" spans="1:18" ht="23.1" customHeight="1" x14ac:dyDescent="0.25">
      <c r="A26" s="325" t="s">
        <v>8</v>
      </c>
      <c r="B26" s="758" t="s">
        <v>1056</v>
      </c>
      <c r="C26" s="758"/>
      <c r="D26" s="758"/>
      <c r="E26" s="758"/>
      <c r="F26" s="758"/>
      <c r="G26" s="758"/>
      <c r="H26" s="758"/>
      <c r="I26" s="758"/>
      <c r="J26" s="758"/>
      <c r="K26" s="758"/>
      <c r="L26" s="758"/>
      <c r="M26" s="758"/>
      <c r="N26" s="758"/>
      <c r="O26" s="758"/>
      <c r="P26" s="758"/>
      <c r="Q26" s="759"/>
    </row>
    <row r="27" spans="1:18" ht="23.1" customHeight="1" x14ac:dyDescent="0.25">
      <c r="A27" s="328" t="s">
        <v>1010</v>
      </c>
      <c r="B27" s="754" t="s">
        <v>1279</v>
      </c>
      <c r="C27" s="754"/>
      <c r="D27" s="754"/>
      <c r="E27" s="754"/>
      <c r="F27" s="754"/>
      <c r="G27" s="754"/>
      <c r="H27" s="754"/>
      <c r="I27" s="754"/>
      <c r="J27" s="754"/>
      <c r="K27" s="754"/>
      <c r="L27" s="754"/>
      <c r="M27" s="754"/>
      <c r="N27" s="754"/>
      <c r="O27" s="754"/>
      <c r="P27" s="754"/>
      <c r="Q27" s="755"/>
      <c r="R27" s="297" t="s">
        <v>899</v>
      </c>
    </row>
    <row r="28" spans="1:18" ht="23.1" customHeight="1" x14ac:dyDescent="0.25">
      <c r="A28" s="328" t="s">
        <v>1030</v>
      </c>
      <c r="B28" s="756" t="s">
        <v>1285</v>
      </c>
      <c r="C28" s="756"/>
      <c r="D28" s="756"/>
      <c r="E28" s="756"/>
      <c r="F28" s="756"/>
      <c r="G28" s="756"/>
      <c r="H28" s="756"/>
      <c r="I28" s="756"/>
      <c r="J28" s="756"/>
      <c r="K28" s="756"/>
      <c r="L28" s="756"/>
      <c r="M28" s="756"/>
      <c r="N28" s="756"/>
      <c r="O28" s="756"/>
      <c r="P28" s="756"/>
      <c r="Q28" s="757"/>
      <c r="R28" s="297" t="s">
        <v>899</v>
      </c>
    </row>
    <row r="29" spans="1:18" ht="23.1" customHeight="1" x14ac:dyDescent="0.25">
      <c r="A29" s="325" t="s">
        <v>9</v>
      </c>
      <c r="B29" s="758" t="s">
        <v>915</v>
      </c>
      <c r="C29" s="758"/>
      <c r="D29" s="758"/>
      <c r="E29" s="758"/>
      <c r="F29" s="758"/>
      <c r="G29" s="758"/>
      <c r="H29" s="758"/>
      <c r="I29" s="758"/>
      <c r="J29" s="758"/>
      <c r="K29" s="758"/>
      <c r="L29" s="758"/>
      <c r="M29" s="758"/>
      <c r="N29" s="758"/>
      <c r="O29" s="758"/>
      <c r="P29" s="758"/>
      <c r="Q29" s="759"/>
    </row>
    <row r="30" spans="1:18" ht="23.1" customHeight="1" x14ac:dyDescent="0.25">
      <c r="A30" s="325" t="s">
        <v>447</v>
      </c>
      <c r="B30" s="758" t="s">
        <v>916</v>
      </c>
      <c r="C30" s="758"/>
      <c r="D30" s="758"/>
      <c r="E30" s="758"/>
      <c r="F30" s="758"/>
      <c r="G30" s="758"/>
      <c r="H30" s="758"/>
      <c r="I30" s="758"/>
      <c r="J30" s="758"/>
      <c r="K30" s="758"/>
      <c r="L30" s="758"/>
      <c r="M30" s="758"/>
      <c r="N30" s="758"/>
      <c r="O30" s="758"/>
      <c r="P30" s="758"/>
      <c r="Q30" s="759"/>
    </row>
    <row r="31" spans="1:18" ht="23.1" customHeight="1" x14ac:dyDescent="0.25">
      <c r="A31" s="325" t="s">
        <v>448</v>
      </c>
      <c r="B31" s="758" t="s">
        <v>1057</v>
      </c>
      <c r="C31" s="758"/>
      <c r="D31" s="758"/>
      <c r="E31" s="758"/>
      <c r="F31" s="758"/>
      <c r="G31" s="758"/>
      <c r="H31" s="758"/>
      <c r="I31" s="758"/>
      <c r="J31" s="758"/>
      <c r="K31" s="758"/>
      <c r="L31" s="758"/>
      <c r="M31" s="758"/>
      <c r="N31" s="758"/>
      <c r="O31" s="758"/>
      <c r="P31" s="758"/>
      <c r="Q31" s="759"/>
    </row>
    <row r="32" spans="1:18" ht="22.9" customHeight="1" thickBot="1" x14ac:dyDescent="0.3">
      <c r="A32" s="566" t="s">
        <v>1274</v>
      </c>
      <c r="B32" s="768" t="s">
        <v>1286</v>
      </c>
      <c r="C32" s="768"/>
      <c r="D32" s="768"/>
      <c r="E32" s="768"/>
      <c r="F32" s="768"/>
      <c r="G32" s="768"/>
      <c r="H32" s="768"/>
      <c r="I32" s="768"/>
      <c r="J32" s="768"/>
      <c r="K32" s="768"/>
      <c r="L32" s="768"/>
      <c r="M32" s="768"/>
      <c r="N32" s="768"/>
      <c r="O32" s="768"/>
      <c r="P32" s="768"/>
      <c r="Q32" s="769"/>
      <c r="R32" s="297" t="s">
        <v>899</v>
      </c>
    </row>
    <row r="33" spans="1:1" x14ac:dyDescent="0.25">
      <c r="A33" s="186"/>
    </row>
  </sheetData>
  <mergeCells count="32">
    <mergeCell ref="B31:Q31"/>
    <mergeCell ref="B29:Q29"/>
    <mergeCell ref="B30:Q30"/>
    <mergeCell ref="B32:Q32"/>
    <mergeCell ref="B2:Q2"/>
    <mergeCell ref="B3:Q3"/>
    <mergeCell ref="B4:Q4"/>
    <mergeCell ref="B6:Q6"/>
    <mergeCell ref="B7:Q7"/>
    <mergeCell ref="B8:Q8"/>
    <mergeCell ref="B9:Q9"/>
    <mergeCell ref="B10:Q10"/>
    <mergeCell ref="B11:Q11"/>
    <mergeCell ref="B12:Q12"/>
    <mergeCell ref="B13:Q13"/>
    <mergeCell ref="B14:Q14"/>
    <mergeCell ref="B27:Q27"/>
    <mergeCell ref="B28:Q28"/>
    <mergeCell ref="B25:Q25"/>
    <mergeCell ref="B26:Q26"/>
    <mergeCell ref="B1:Q1"/>
    <mergeCell ref="B5:Q5"/>
    <mergeCell ref="B24:Q24"/>
    <mergeCell ref="B23:Q23"/>
    <mergeCell ref="B20:Q20"/>
    <mergeCell ref="B21:Q21"/>
    <mergeCell ref="B22:Q22"/>
    <mergeCell ref="B16:Q16"/>
    <mergeCell ref="B17:Q17"/>
    <mergeCell ref="B18:Q18"/>
    <mergeCell ref="B19:Q19"/>
    <mergeCell ref="B15:Q15"/>
  </mergeCells>
  <phoneticPr fontId="6" type="noConversion"/>
  <hyperlinks>
    <hyperlink ref="B5" r:id="rId1" display="Tabuľky_VVŠ_2007_prázdne.xls" xr:uid="{00000000-0004-0000-0000-000000000000}"/>
    <hyperlink ref="A7" location="'T3-Výnosy'!A1" display="Tabuľka 3" xr:uid="{00000000-0004-0000-0000-000001000000}"/>
    <hyperlink ref="A6" location="'T2-Ostatné dot mimo MŠ SR'!A1" display="Tabuľka 2" xr:uid="{00000000-0004-0000-0000-000002000000}"/>
    <hyperlink ref="A8" location="'T4-Výnosy zo školného'!A1" display="Tabuľka 4" xr:uid="{00000000-0004-0000-0000-000003000000}"/>
    <hyperlink ref="A5" location="'T1-Dotácie podľa DZ'!A1" display="Tabuľka 1" xr:uid="{00000000-0004-0000-0000-000004000000}"/>
    <hyperlink ref="A9" location="'T5 - Analýza nákladov'!A1" display="Tabuľka 5" xr:uid="{00000000-0004-0000-0000-000005000000}"/>
    <hyperlink ref="A10" location="'T6-Zamestnanci_a_mzdy'!A1" display="Tabuľka 6" xr:uid="{00000000-0004-0000-0000-000006000000}"/>
    <hyperlink ref="A13" location="'T8-Soc_štipendiá'!A1" display="Tabuľka 8" xr:uid="{00000000-0004-0000-0000-000007000000}"/>
    <hyperlink ref="A15" location="'T9_ŠD '!A1" display="Tabuľka 9" xr:uid="{00000000-0004-0000-0000-000008000000}"/>
    <hyperlink ref="A16" location="'T10-ŠJ '!A1" display="Tabuľka 10" xr:uid="{00000000-0004-0000-0000-000009000000}"/>
    <hyperlink ref="A17" location="'T11-Zdroje KV'!A1" display="Tabuľka 11" xr:uid="{00000000-0004-0000-0000-00000A000000}"/>
    <hyperlink ref="A18" location="'T12-KV'!A1" display="Tabuľka 12" xr:uid="{00000000-0004-0000-0000-00000B000000}"/>
    <hyperlink ref="A19" location="'T13-Fondy'!A1" display="Tabuľka 13" xr:uid="{00000000-0004-0000-0000-00000C000000}"/>
    <hyperlink ref="A22" location="'T16 - Štruktúra hotovosti'!A1" display="Tabuľka 16" xr:uid="{00000000-0004-0000-0000-00000D000000}"/>
    <hyperlink ref="A23" location="'T17-Dotácie zo ŠF EU-nová'!Oblasť_tlače" display="Tabuľka 17" xr:uid="{00000000-0004-0000-0000-00000E000000}"/>
    <hyperlink ref="A24" location="'T18-Ostatné dotácie z kap MŠ SR'!Oblasť_tlače" display="Tabuľka 18" xr:uid="{00000000-0004-0000-0000-00000F000000}"/>
    <hyperlink ref="A25" location="'T19-Štip_ z vlastných '!A1" display="Tabuľka 19" xr:uid="{00000000-0004-0000-0000-000010000000}"/>
    <hyperlink ref="A26" location="'T20_motivačné štipendiá'!Oblasť_tlače" display="Tabuľka 20" xr:uid="{00000000-0004-0000-0000-000011000000}"/>
    <hyperlink ref="A29" location="'T21-štruktúra_384'!A1" display="Tabuľka 21" xr:uid="{00000000-0004-0000-0000-000012000000}"/>
    <hyperlink ref="A3" location="Súvzťažnosti!A1" display="Súvzťažnosti" xr:uid="{00000000-0004-0000-0000-000013000000}"/>
    <hyperlink ref="A2" location="Vysvetlivky!A1" display="Vysvetlivky" xr:uid="{00000000-0004-0000-0000-000014000000}"/>
    <hyperlink ref="A30" location="T22_Výnosy_soc_oblasť!Oblasť_tlače" display="Tabuľka_22" xr:uid="{00000000-0004-0000-0000-000015000000}"/>
    <hyperlink ref="A32" location="'T24_čerpanie rozvoj'!A1" display="Tabuľka 24" xr:uid="{00000000-0004-0000-0000-000016000000}"/>
    <hyperlink ref="A12" location="'T7_Doktorandi '!A1" display="Tabuľka 7" xr:uid="{00000000-0004-0000-0000-000017000000}"/>
    <hyperlink ref="A4" location="'Kódy z CRŠ'!A1" display="Kódy z CRŠ" xr:uid="{00000000-0004-0000-0000-000018000000}"/>
    <hyperlink ref="A11" location="'T6a-Zamestnanci_a_mzdy (ženy)'!A1" display="Tabuľka 6a" xr:uid="{00000000-0004-0000-0000-000019000000}"/>
    <hyperlink ref="A14" location="'T8a-Teh_štipendiá'!A1" display="Tabuľka 8a" xr:uid="{00000000-0004-0000-0000-00001A000000}"/>
    <hyperlink ref="A20" location="'T14-Príjmy VVŠ z POO'!Oblasť_tlače" display="Tabuľka 14" xr:uid="{00000000-0004-0000-0000-00001B000000}"/>
    <hyperlink ref="A27" location="'T20a-štipendiá z POO'!Oblasť_tlače" display="Tabuľka č. 20a" xr:uid="{00000000-0004-0000-0000-00001C000000}"/>
    <hyperlink ref="A21" location="'T15-Príjmy VVŠ z RP_11UA'!A1" display="Tabuľka 15" xr:uid="{00000000-0004-0000-0000-00001D000000}"/>
    <hyperlink ref="A28" location="'T20b-štipendiá z RP_11UA'!A1" display="Tabuľka č. 20b" xr:uid="{00000000-0004-0000-0000-00001E000000}"/>
    <hyperlink ref="A31" location="T23_Náklady_soc_oblasť!A1" display="Tabuľka_­23" xr:uid="{DAF17256-3335-4FED-950A-88D0CB2F34D5}"/>
  </hyperlinks>
  <pageMargins left="0.70866141732283472" right="0.43307086614173229" top="0.39" bottom="0.23622047244094491" header="0.23622047244094491" footer="0.19685039370078741"/>
  <pageSetup paperSize="9" scale="71" orientation="landscape"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993"/>
  <sheetViews>
    <sheetView zoomScaleNormal="100" zoomScaleSheetLayoutView="80" workbookViewId="0">
      <pane xSplit="2" ySplit="5" topLeftCell="C6" activePane="bottomRight" state="frozen"/>
      <selection pane="topRight" activeCell="C1" sqref="C1"/>
      <selection pane="bottomLeft" activeCell="A6" sqref="A6"/>
      <selection pane="bottomRight" activeCell="E93" sqref="E93"/>
    </sheetView>
  </sheetViews>
  <sheetFormatPr defaultColWidth="9.140625" defaultRowHeight="15.75" x14ac:dyDescent="0.25"/>
  <cols>
    <col min="1" max="1" width="8.42578125" style="277" customWidth="1"/>
    <col min="2" max="2" width="74.140625" style="278" customWidth="1"/>
    <col min="3" max="3" width="18" style="262" customWidth="1"/>
    <col min="4" max="7" width="17" style="262" customWidth="1"/>
    <col min="8" max="8" width="18" style="262" customWidth="1"/>
    <col min="9" max="9" width="17.42578125" style="263" customWidth="1"/>
    <col min="10" max="10" width="9.140625" style="262"/>
    <col min="11" max="11" width="8.85546875" style="262" customWidth="1"/>
    <col min="12" max="16384" width="9.140625" style="262"/>
  </cols>
  <sheetData>
    <row r="1" spans="1:9" s="366" customFormat="1" ht="35.1" customHeight="1" thickBot="1" x14ac:dyDescent="0.3">
      <c r="A1" s="815" t="s">
        <v>934</v>
      </c>
      <c r="B1" s="816"/>
      <c r="C1" s="816"/>
      <c r="D1" s="816"/>
      <c r="E1" s="816"/>
      <c r="F1" s="816"/>
      <c r="G1" s="816"/>
      <c r="H1" s="817"/>
      <c r="I1" s="367"/>
    </row>
    <row r="2" spans="1:9" s="366" customFormat="1" ht="32.450000000000003" customHeight="1" x14ac:dyDescent="0.25">
      <c r="A2" s="818" t="s">
        <v>1303</v>
      </c>
      <c r="B2" s="819"/>
      <c r="C2" s="819"/>
      <c r="D2" s="819"/>
      <c r="E2" s="819"/>
      <c r="F2" s="819"/>
      <c r="G2" s="819"/>
      <c r="H2" s="820"/>
      <c r="I2" s="367"/>
    </row>
    <row r="3" spans="1:9" s="369" customFormat="1" ht="31.5" customHeight="1" x14ac:dyDescent="0.25">
      <c r="A3" s="821" t="s">
        <v>145</v>
      </c>
      <c r="B3" s="822" t="s">
        <v>259</v>
      </c>
      <c r="C3" s="824">
        <v>2021</v>
      </c>
      <c r="D3" s="824"/>
      <c r="E3" s="824">
        <v>2022</v>
      </c>
      <c r="F3" s="824"/>
      <c r="G3" s="825" t="s">
        <v>930</v>
      </c>
      <c r="H3" s="826"/>
      <c r="I3" s="368"/>
    </row>
    <row r="4" spans="1:9" s="366" customFormat="1" ht="31.5" customHeight="1" x14ac:dyDescent="0.25">
      <c r="A4" s="821"/>
      <c r="B4" s="823"/>
      <c r="C4" s="370" t="s">
        <v>260</v>
      </c>
      <c r="D4" s="370" t="s">
        <v>261</v>
      </c>
      <c r="E4" s="370" t="s">
        <v>260</v>
      </c>
      <c r="F4" s="370" t="s">
        <v>261</v>
      </c>
      <c r="G4" s="370" t="s">
        <v>260</v>
      </c>
      <c r="H4" s="371" t="s">
        <v>261</v>
      </c>
      <c r="I4" s="367"/>
    </row>
    <row r="5" spans="1:9" s="366" customFormat="1" x14ac:dyDescent="0.25">
      <c r="A5" s="372"/>
      <c r="B5" s="373"/>
      <c r="C5" s="374" t="s">
        <v>217</v>
      </c>
      <c r="D5" s="374" t="s">
        <v>218</v>
      </c>
      <c r="E5" s="374" t="s">
        <v>219</v>
      </c>
      <c r="F5" s="374" t="s">
        <v>226</v>
      </c>
      <c r="G5" s="374" t="s">
        <v>27</v>
      </c>
      <c r="H5" s="375" t="s">
        <v>28</v>
      </c>
      <c r="I5" s="367"/>
    </row>
    <row r="6" spans="1:9" x14ac:dyDescent="0.25">
      <c r="A6" s="264">
        <v>1</v>
      </c>
      <c r="B6" s="376" t="s">
        <v>771</v>
      </c>
      <c r="C6" s="637">
        <f>SUM(C7:C18)</f>
        <v>660009.64000000013</v>
      </c>
      <c r="D6" s="637">
        <f>SUM(D7:D18)</f>
        <v>3996.15</v>
      </c>
      <c r="E6" s="637">
        <f>SUM(E7:E18)</f>
        <v>658189.51</v>
      </c>
      <c r="F6" s="637">
        <f>SUM(F7:F18)</f>
        <v>7575.39</v>
      </c>
      <c r="G6" s="637">
        <f>E6-C6</f>
        <v>-1820.1300000001211</v>
      </c>
      <c r="H6" s="638">
        <f>F6-D6</f>
        <v>3579.2400000000002</v>
      </c>
    </row>
    <row r="7" spans="1:9" ht="17.25" customHeight="1" x14ac:dyDescent="0.25">
      <c r="A7" s="264">
        <f>A6+1</f>
        <v>2</v>
      </c>
      <c r="B7" s="377" t="s">
        <v>1161</v>
      </c>
      <c r="C7" s="639">
        <v>77299.89</v>
      </c>
      <c r="D7" s="639">
        <v>0</v>
      </c>
      <c r="E7" s="640">
        <v>38139.620000000003</v>
      </c>
      <c r="F7" s="640">
        <v>6.9</v>
      </c>
      <c r="G7" s="641">
        <f>E7-C7</f>
        <v>-39160.269999999997</v>
      </c>
      <c r="H7" s="642">
        <f>F7-D7</f>
        <v>6.9</v>
      </c>
    </row>
    <row r="8" spans="1:9" ht="30.6" customHeight="1" x14ac:dyDescent="0.25">
      <c r="A8" s="264">
        <f t="shared" ref="A8:A71" si="0">A7+1</f>
        <v>3</v>
      </c>
      <c r="B8" s="378" t="s">
        <v>1162</v>
      </c>
      <c r="C8" s="639">
        <v>18534.580000000002</v>
      </c>
      <c r="D8" s="639">
        <v>12</v>
      </c>
      <c r="E8" s="640">
        <v>94655.32</v>
      </c>
      <c r="F8" s="640">
        <v>0</v>
      </c>
      <c r="G8" s="641">
        <f t="shared" ref="G8:H71" si="1">E8-C8</f>
        <v>76120.740000000005</v>
      </c>
      <c r="H8" s="642">
        <f t="shared" si="1"/>
        <v>-12</v>
      </c>
    </row>
    <row r="9" spans="1:9" x14ac:dyDescent="0.25">
      <c r="A9" s="264">
        <f t="shared" si="0"/>
        <v>4</v>
      </c>
      <c r="B9" s="377" t="s">
        <v>1163</v>
      </c>
      <c r="C9" s="639">
        <v>28205.19</v>
      </c>
      <c r="D9" s="639">
        <v>26.33</v>
      </c>
      <c r="E9" s="640">
        <v>23415.759999999998</v>
      </c>
      <c r="F9" s="640">
        <v>403.71</v>
      </c>
      <c r="G9" s="641">
        <f t="shared" si="1"/>
        <v>-4789.43</v>
      </c>
      <c r="H9" s="642">
        <f t="shared" si="1"/>
        <v>377.38</v>
      </c>
    </row>
    <row r="10" spans="1:9" x14ac:dyDescent="0.25">
      <c r="A10" s="264">
        <f t="shared" si="0"/>
        <v>5</v>
      </c>
      <c r="B10" s="377" t="s">
        <v>1164</v>
      </c>
      <c r="C10" s="639">
        <v>6737.97</v>
      </c>
      <c r="D10" s="639">
        <v>0</v>
      </c>
      <c r="E10" s="640">
        <v>9445.66</v>
      </c>
      <c r="F10" s="640">
        <v>46.09</v>
      </c>
      <c r="G10" s="641">
        <f t="shared" si="1"/>
        <v>2707.6899999999996</v>
      </c>
      <c r="H10" s="642">
        <f t="shared" si="1"/>
        <v>46.09</v>
      </c>
    </row>
    <row r="11" spans="1:9" x14ac:dyDescent="0.25">
      <c r="A11" s="264">
        <f t="shared" si="0"/>
        <v>6</v>
      </c>
      <c r="B11" s="377" t="s">
        <v>1165</v>
      </c>
      <c r="C11" s="639">
        <v>4677.3100000000004</v>
      </c>
      <c r="D11" s="639">
        <v>0</v>
      </c>
      <c r="E11" s="640">
        <v>14909.82</v>
      </c>
      <c r="F11" s="640">
        <v>0</v>
      </c>
      <c r="G11" s="641">
        <f t="shared" si="1"/>
        <v>10232.509999999998</v>
      </c>
      <c r="H11" s="642">
        <f t="shared" si="1"/>
        <v>0</v>
      </c>
    </row>
    <row r="12" spans="1:9" x14ac:dyDescent="0.25">
      <c r="A12" s="264">
        <f t="shared" si="0"/>
        <v>7</v>
      </c>
      <c r="B12" s="377" t="s">
        <v>1166</v>
      </c>
      <c r="C12" s="639">
        <v>17778.7</v>
      </c>
      <c r="D12" s="639">
        <v>50.15</v>
      </c>
      <c r="E12" s="640">
        <v>17598.97</v>
      </c>
      <c r="F12" s="640">
        <v>117.52</v>
      </c>
      <c r="G12" s="641">
        <f t="shared" si="1"/>
        <v>-179.72999999999956</v>
      </c>
      <c r="H12" s="642">
        <f t="shared" si="1"/>
        <v>67.37</v>
      </c>
    </row>
    <row r="13" spans="1:9" x14ac:dyDescent="0.25">
      <c r="A13" s="264">
        <f t="shared" si="0"/>
        <v>8</v>
      </c>
      <c r="B13" s="377" t="s">
        <v>1167</v>
      </c>
      <c r="C13" s="639">
        <v>6365.99</v>
      </c>
      <c r="D13" s="639">
        <v>0</v>
      </c>
      <c r="E13" s="640">
        <v>6716.33</v>
      </c>
      <c r="F13" s="640">
        <v>0</v>
      </c>
      <c r="G13" s="641">
        <f t="shared" si="1"/>
        <v>350.34000000000015</v>
      </c>
      <c r="H13" s="642">
        <f t="shared" si="1"/>
        <v>0</v>
      </c>
    </row>
    <row r="14" spans="1:9" x14ac:dyDescent="0.25">
      <c r="A14" s="264">
        <f t="shared" si="0"/>
        <v>9</v>
      </c>
      <c r="B14" s="377" t="s">
        <v>1269</v>
      </c>
      <c r="C14" s="639">
        <v>24872.47</v>
      </c>
      <c r="D14" s="639">
        <v>1766.52</v>
      </c>
      <c r="E14" s="640">
        <v>62654.6</v>
      </c>
      <c r="F14" s="640">
        <v>3416.55</v>
      </c>
      <c r="G14" s="641">
        <f t="shared" si="1"/>
        <v>37782.129999999997</v>
      </c>
      <c r="H14" s="642">
        <f t="shared" si="1"/>
        <v>1650.0300000000002</v>
      </c>
      <c r="I14" s="184"/>
    </row>
    <row r="15" spans="1:9" x14ac:dyDescent="0.25">
      <c r="A15" s="264">
        <f t="shared" si="0"/>
        <v>10</v>
      </c>
      <c r="B15" s="379" t="s">
        <v>1168</v>
      </c>
      <c r="C15" s="639">
        <v>197216.17</v>
      </c>
      <c r="D15" s="639">
        <v>0</v>
      </c>
      <c r="E15" s="640">
        <v>125938.4</v>
      </c>
      <c r="F15" s="640">
        <v>0</v>
      </c>
      <c r="G15" s="641">
        <f t="shared" si="1"/>
        <v>-71277.770000000019</v>
      </c>
      <c r="H15" s="642">
        <f t="shared" si="1"/>
        <v>0</v>
      </c>
    </row>
    <row r="16" spans="1:9" ht="16.149999999999999" customHeight="1" x14ac:dyDescent="0.25">
      <c r="A16" s="264">
        <f t="shared" si="0"/>
        <v>11</v>
      </c>
      <c r="B16" s="377" t="s">
        <v>84</v>
      </c>
      <c r="C16" s="639">
        <v>59987.63</v>
      </c>
      <c r="D16" s="639">
        <v>0</v>
      </c>
      <c r="E16" s="640">
        <v>48967.17</v>
      </c>
      <c r="F16" s="640">
        <v>216.5</v>
      </c>
      <c r="G16" s="641">
        <f t="shared" si="1"/>
        <v>-11020.46</v>
      </c>
      <c r="H16" s="642">
        <f t="shared" si="1"/>
        <v>216.5</v>
      </c>
    </row>
    <row r="17" spans="1:9" ht="31.5" x14ac:dyDescent="0.25">
      <c r="A17" s="264">
        <f t="shared" si="0"/>
        <v>12</v>
      </c>
      <c r="B17" s="379" t="s">
        <v>1170</v>
      </c>
      <c r="C17" s="639">
        <v>212572.43</v>
      </c>
      <c r="D17" s="639">
        <v>1078.3</v>
      </c>
      <c r="E17" s="640">
        <v>196015.83</v>
      </c>
      <c r="F17" s="640">
        <v>3366.32</v>
      </c>
      <c r="G17" s="641">
        <f t="shared" si="1"/>
        <v>-16556.600000000006</v>
      </c>
      <c r="H17" s="642">
        <f t="shared" si="1"/>
        <v>2288.0200000000004</v>
      </c>
      <c r="I17" s="265"/>
    </row>
    <row r="18" spans="1:9" ht="15.75" customHeight="1" x14ac:dyDescent="0.25">
      <c r="A18" s="264">
        <f t="shared" si="0"/>
        <v>13</v>
      </c>
      <c r="B18" s="377" t="s">
        <v>1169</v>
      </c>
      <c r="C18" s="639">
        <v>5761.31</v>
      </c>
      <c r="D18" s="639">
        <v>1062.8499999999999</v>
      </c>
      <c r="E18" s="640">
        <v>19732.03</v>
      </c>
      <c r="F18" s="640">
        <v>1.8</v>
      </c>
      <c r="G18" s="641">
        <f t="shared" si="1"/>
        <v>13970.719999999998</v>
      </c>
      <c r="H18" s="642">
        <f t="shared" si="1"/>
        <v>-1061.05</v>
      </c>
      <c r="I18" s="265"/>
    </row>
    <row r="19" spans="1:9" x14ac:dyDescent="0.25">
      <c r="A19" s="264">
        <f t="shared" si="0"/>
        <v>14</v>
      </c>
      <c r="B19" s="376" t="s">
        <v>772</v>
      </c>
      <c r="C19" s="637">
        <f>SUM(C20:C25)</f>
        <v>273158.83</v>
      </c>
      <c r="D19" s="637">
        <f>SUM(D20:D25)</f>
        <v>4979.5300000000007</v>
      </c>
      <c r="E19" s="637">
        <f>SUM(E20:E25)</f>
        <v>594496.72</v>
      </c>
      <c r="F19" s="637">
        <f>SUM(F20:F25)</f>
        <v>3150.54</v>
      </c>
      <c r="G19" s="637">
        <f t="shared" si="1"/>
        <v>321337.88999999996</v>
      </c>
      <c r="H19" s="638">
        <f t="shared" si="1"/>
        <v>-1828.9900000000007</v>
      </c>
    </row>
    <row r="20" spans="1:9" x14ac:dyDescent="0.25">
      <c r="A20" s="264">
        <f t="shared" si="0"/>
        <v>15</v>
      </c>
      <c r="B20" s="377" t="s">
        <v>1171</v>
      </c>
      <c r="C20" s="639">
        <v>108368.99</v>
      </c>
      <c r="D20" s="639">
        <v>1088.1400000000001</v>
      </c>
      <c r="E20" s="640">
        <v>407533.6</v>
      </c>
      <c r="F20" s="640">
        <v>2212.71</v>
      </c>
      <c r="G20" s="641">
        <f t="shared" si="1"/>
        <v>299164.61</v>
      </c>
      <c r="H20" s="642">
        <f t="shared" si="1"/>
        <v>1124.57</v>
      </c>
    </row>
    <row r="21" spans="1:9" x14ac:dyDescent="0.25">
      <c r="A21" s="264">
        <f t="shared" si="0"/>
        <v>16</v>
      </c>
      <c r="B21" s="377" t="s">
        <v>1172</v>
      </c>
      <c r="C21" s="639">
        <v>128937.32</v>
      </c>
      <c r="D21" s="639">
        <v>2712.08</v>
      </c>
      <c r="E21" s="640">
        <v>115265.47</v>
      </c>
      <c r="F21" s="640">
        <v>437.52</v>
      </c>
      <c r="G21" s="641">
        <f t="shared" si="1"/>
        <v>-13671.850000000006</v>
      </c>
      <c r="H21" s="642">
        <f t="shared" si="1"/>
        <v>-2274.56</v>
      </c>
    </row>
    <row r="22" spans="1:9" x14ac:dyDescent="0.25">
      <c r="A22" s="264">
        <f t="shared" si="0"/>
        <v>17</v>
      </c>
      <c r="B22" s="377" t="s">
        <v>1173</v>
      </c>
      <c r="C22" s="639">
        <v>7928.65</v>
      </c>
      <c r="D22" s="639">
        <v>1147.8</v>
      </c>
      <c r="E22" s="640">
        <v>13628.99</v>
      </c>
      <c r="F22" s="640">
        <v>433.37</v>
      </c>
      <c r="G22" s="641">
        <f t="shared" si="1"/>
        <v>5700.34</v>
      </c>
      <c r="H22" s="642">
        <f t="shared" si="1"/>
        <v>-714.43</v>
      </c>
    </row>
    <row r="23" spans="1:9" x14ac:dyDescent="0.25">
      <c r="A23" s="264">
        <f t="shared" si="0"/>
        <v>18</v>
      </c>
      <c r="B23" s="377" t="s">
        <v>1174</v>
      </c>
      <c r="C23" s="639">
        <v>27923.87</v>
      </c>
      <c r="D23" s="639">
        <v>31.51</v>
      </c>
      <c r="E23" s="640">
        <v>58068.66</v>
      </c>
      <c r="F23" s="640">
        <v>66.94</v>
      </c>
      <c r="G23" s="641">
        <f t="shared" si="1"/>
        <v>30144.790000000005</v>
      </c>
      <c r="H23" s="642">
        <f t="shared" si="1"/>
        <v>35.429999999999993</v>
      </c>
    </row>
    <row r="24" spans="1:9" x14ac:dyDescent="0.25">
      <c r="A24" s="264">
        <f t="shared" si="0"/>
        <v>19</v>
      </c>
      <c r="B24" s="377" t="s">
        <v>1175</v>
      </c>
      <c r="C24" s="639">
        <v>0</v>
      </c>
      <c r="D24" s="639">
        <v>0</v>
      </c>
      <c r="E24" s="640">
        <v>0</v>
      </c>
      <c r="F24" s="640">
        <v>0</v>
      </c>
      <c r="G24" s="641">
        <f t="shared" si="1"/>
        <v>0</v>
      </c>
      <c r="H24" s="642">
        <f t="shared" si="1"/>
        <v>0</v>
      </c>
    </row>
    <row r="25" spans="1:9" x14ac:dyDescent="0.25">
      <c r="A25" s="264">
        <f t="shared" si="0"/>
        <v>20</v>
      </c>
      <c r="B25" s="377" t="s">
        <v>1176</v>
      </c>
      <c r="C25" s="639">
        <v>0</v>
      </c>
      <c r="D25" s="639">
        <v>0</v>
      </c>
      <c r="E25" s="640">
        <v>0</v>
      </c>
      <c r="F25" s="640">
        <v>0</v>
      </c>
      <c r="G25" s="641">
        <f t="shared" si="1"/>
        <v>0</v>
      </c>
      <c r="H25" s="642">
        <f t="shared" si="1"/>
        <v>0</v>
      </c>
    </row>
    <row r="26" spans="1:9" x14ac:dyDescent="0.25">
      <c r="A26" s="264">
        <f t="shared" si="0"/>
        <v>21</v>
      </c>
      <c r="B26" s="376" t="s">
        <v>255</v>
      </c>
      <c r="C26" s="643" t="s">
        <v>245</v>
      </c>
      <c r="D26" s="643" t="s">
        <v>245</v>
      </c>
      <c r="E26" s="643" t="s">
        <v>245</v>
      </c>
      <c r="F26" s="643" t="s">
        <v>245</v>
      </c>
      <c r="G26" s="644" t="s">
        <v>112</v>
      </c>
      <c r="H26" s="645" t="s">
        <v>112</v>
      </c>
    </row>
    <row r="27" spans="1:9" x14ac:dyDescent="0.25">
      <c r="A27" s="264">
        <f t="shared" si="0"/>
        <v>22</v>
      </c>
      <c r="B27" s="376" t="s">
        <v>773</v>
      </c>
      <c r="C27" s="637">
        <f>SUM(C28:C31)</f>
        <v>5116.4800000000005</v>
      </c>
      <c r="D27" s="637">
        <f>SUM(D28:D31)</f>
        <v>5338.51</v>
      </c>
      <c r="E27" s="637">
        <f>SUM(E28:E31)</f>
        <v>11252.51</v>
      </c>
      <c r="F27" s="637">
        <f>SUM(F28:F31)</f>
        <v>11236.11</v>
      </c>
      <c r="G27" s="637">
        <f t="shared" si="1"/>
        <v>6136.03</v>
      </c>
      <c r="H27" s="638">
        <f t="shared" si="1"/>
        <v>5897.6</v>
      </c>
    </row>
    <row r="28" spans="1:9" x14ac:dyDescent="0.25">
      <c r="A28" s="264">
        <f t="shared" si="0"/>
        <v>23</v>
      </c>
      <c r="B28" s="380" t="s">
        <v>210</v>
      </c>
      <c r="C28" s="639">
        <v>0</v>
      </c>
      <c r="D28" s="639">
        <v>0</v>
      </c>
      <c r="E28" s="640">
        <v>0</v>
      </c>
      <c r="F28" s="640">
        <v>0</v>
      </c>
      <c r="G28" s="641">
        <f t="shared" si="1"/>
        <v>0</v>
      </c>
      <c r="H28" s="642">
        <f t="shared" si="1"/>
        <v>0</v>
      </c>
    </row>
    <row r="29" spans="1:9" x14ac:dyDescent="0.25">
      <c r="A29" s="264">
        <f t="shared" si="0"/>
        <v>24</v>
      </c>
      <c r="B29" s="381" t="s">
        <v>233</v>
      </c>
      <c r="C29" s="639">
        <v>0</v>
      </c>
      <c r="D29" s="639">
        <v>0</v>
      </c>
      <c r="E29" s="640">
        <v>0</v>
      </c>
      <c r="F29" s="640">
        <v>0</v>
      </c>
      <c r="G29" s="641">
        <f t="shared" si="1"/>
        <v>0</v>
      </c>
      <c r="H29" s="642">
        <f t="shared" si="1"/>
        <v>0</v>
      </c>
    </row>
    <row r="30" spans="1:9" x14ac:dyDescent="0.25">
      <c r="A30" s="264">
        <f t="shared" si="0"/>
        <v>25</v>
      </c>
      <c r="B30" s="381" t="s">
        <v>49</v>
      </c>
      <c r="C30" s="639">
        <v>0.01</v>
      </c>
      <c r="D30" s="639">
        <v>1370.63</v>
      </c>
      <c r="E30" s="640">
        <v>0.04</v>
      </c>
      <c r="F30" s="640">
        <v>4054.34</v>
      </c>
      <c r="G30" s="641">
        <f t="shared" si="1"/>
        <v>0.03</v>
      </c>
      <c r="H30" s="642">
        <f t="shared" si="1"/>
        <v>2683.71</v>
      </c>
    </row>
    <row r="31" spans="1:9" x14ac:dyDescent="0.25">
      <c r="A31" s="264">
        <f t="shared" si="0"/>
        <v>26</v>
      </c>
      <c r="B31" s="380" t="s">
        <v>50</v>
      </c>
      <c r="C31" s="639">
        <v>5116.47</v>
      </c>
      <c r="D31" s="639">
        <v>3967.88</v>
      </c>
      <c r="E31" s="640">
        <v>11252.47</v>
      </c>
      <c r="F31" s="640">
        <v>7181.77</v>
      </c>
      <c r="G31" s="641">
        <f t="shared" si="1"/>
        <v>6135.9999999999991</v>
      </c>
      <c r="H31" s="642">
        <f t="shared" si="1"/>
        <v>3213.8900000000003</v>
      </c>
    </row>
    <row r="32" spans="1:9" x14ac:dyDescent="0.25">
      <c r="A32" s="264">
        <f t="shared" si="0"/>
        <v>27</v>
      </c>
      <c r="B32" s="376" t="s">
        <v>774</v>
      </c>
      <c r="C32" s="637">
        <f>SUM(C33:C39)</f>
        <v>86980.53</v>
      </c>
      <c r="D32" s="637">
        <f>SUM(D33:D39)</f>
        <v>551.25</v>
      </c>
      <c r="E32" s="637">
        <f>SUM(E33:E39)</f>
        <v>104455.22</v>
      </c>
      <c r="F32" s="637">
        <f>SUM(F33:F39)</f>
        <v>609.9</v>
      </c>
      <c r="G32" s="637">
        <f t="shared" si="1"/>
        <v>17474.690000000002</v>
      </c>
      <c r="H32" s="638">
        <f t="shared" si="1"/>
        <v>58.649999999999977</v>
      </c>
    </row>
    <row r="33" spans="1:9" x14ac:dyDescent="0.25">
      <c r="A33" s="264">
        <f t="shared" si="0"/>
        <v>28</v>
      </c>
      <c r="B33" s="377" t="s">
        <v>1177</v>
      </c>
      <c r="C33" s="639">
        <v>20072.310000000001</v>
      </c>
      <c r="D33" s="639">
        <v>0</v>
      </c>
      <c r="E33" s="640">
        <v>47655.23</v>
      </c>
      <c r="F33" s="640">
        <v>0</v>
      </c>
      <c r="G33" s="641">
        <f t="shared" si="1"/>
        <v>27582.920000000002</v>
      </c>
      <c r="H33" s="642">
        <f t="shared" si="1"/>
        <v>0</v>
      </c>
    </row>
    <row r="34" spans="1:9" ht="31.5" x14ac:dyDescent="0.25">
      <c r="A34" s="264">
        <f t="shared" si="0"/>
        <v>29</v>
      </c>
      <c r="B34" s="377" t="s">
        <v>1178</v>
      </c>
      <c r="C34" s="639">
        <v>23295.99</v>
      </c>
      <c r="D34" s="639">
        <v>116.89</v>
      </c>
      <c r="E34" s="640">
        <v>30600.61</v>
      </c>
      <c r="F34" s="640">
        <v>132.59</v>
      </c>
      <c r="G34" s="641">
        <f t="shared" si="1"/>
        <v>7304.619999999999</v>
      </c>
      <c r="H34" s="642">
        <f t="shared" si="1"/>
        <v>15.700000000000003</v>
      </c>
      <c r="I34" s="265"/>
    </row>
    <row r="35" spans="1:9" x14ac:dyDescent="0.25">
      <c r="A35" s="264">
        <f t="shared" si="0"/>
        <v>30</v>
      </c>
      <c r="B35" s="377" t="s">
        <v>1179</v>
      </c>
      <c r="C35" s="639">
        <v>3651.81</v>
      </c>
      <c r="D35" s="639">
        <v>0</v>
      </c>
      <c r="E35" s="640">
        <v>3214.96</v>
      </c>
      <c r="F35" s="640">
        <v>0</v>
      </c>
      <c r="G35" s="641">
        <f t="shared" si="1"/>
        <v>-436.84999999999991</v>
      </c>
      <c r="H35" s="642">
        <f t="shared" si="1"/>
        <v>0</v>
      </c>
    </row>
    <row r="36" spans="1:9" x14ac:dyDescent="0.25">
      <c r="A36" s="264">
        <f t="shared" si="0"/>
        <v>31</v>
      </c>
      <c r="B36" s="377" t="s">
        <v>1180</v>
      </c>
      <c r="C36" s="639">
        <v>23938.06</v>
      </c>
      <c r="D36" s="639">
        <v>0</v>
      </c>
      <c r="E36" s="640">
        <v>9034.7800000000007</v>
      </c>
      <c r="F36" s="640">
        <v>36.799999999999997</v>
      </c>
      <c r="G36" s="641">
        <f t="shared" si="1"/>
        <v>-14903.28</v>
      </c>
      <c r="H36" s="642">
        <f t="shared" si="1"/>
        <v>36.799999999999997</v>
      </c>
    </row>
    <row r="37" spans="1:9" x14ac:dyDescent="0.25">
      <c r="A37" s="264">
        <f t="shared" si="0"/>
        <v>32</v>
      </c>
      <c r="B37" s="379" t="s">
        <v>1182</v>
      </c>
      <c r="C37" s="639">
        <v>0</v>
      </c>
      <c r="D37" s="639">
        <v>0</v>
      </c>
      <c r="E37" s="640">
        <v>0</v>
      </c>
      <c r="F37" s="640">
        <v>0</v>
      </c>
      <c r="G37" s="641">
        <f t="shared" si="1"/>
        <v>0</v>
      </c>
      <c r="H37" s="642">
        <f t="shared" si="1"/>
        <v>0</v>
      </c>
    </row>
    <row r="38" spans="1:9" x14ac:dyDescent="0.25">
      <c r="A38" s="264">
        <f t="shared" si="0"/>
        <v>33</v>
      </c>
      <c r="B38" s="377" t="s">
        <v>1181</v>
      </c>
      <c r="C38" s="639">
        <v>13731.4</v>
      </c>
      <c r="D38" s="639">
        <v>0</v>
      </c>
      <c r="E38" s="640">
        <v>11828.12</v>
      </c>
      <c r="F38" s="640">
        <v>0</v>
      </c>
      <c r="G38" s="641">
        <f t="shared" si="1"/>
        <v>-1903.2799999999988</v>
      </c>
      <c r="H38" s="642">
        <f t="shared" si="1"/>
        <v>0</v>
      </c>
    </row>
    <row r="39" spans="1:9" x14ac:dyDescent="0.25">
      <c r="A39" s="264">
        <f t="shared" si="0"/>
        <v>34</v>
      </c>
      <c r="B39" s="377" t="s">
        <v>85</v>
      </c>
      <c r="C39" s="639">
        <v>2290.96</v>
      </c>
      <c r="D39" s="639">
        <v>434.36</v>
      </c>
      <c r="E39" s="640">
        <v>2121.52</v>
      </c>
      <c r="F39" s="640">
        <v>440.51</v>
      </c>
      <c r="G39" s="641">
        <f t="shared" si="1"/>
        <v>-169.44000000000005</v>
      </c>
      <c r="H39" s="642">
        <f t="shared" si="1"/>
        <v>6.1499999999999773</v>
      </c>
    </row>
    <row r="40" spans="1:9" x14ac:dyDescent="0.25">
      <c r="A40" s="264">
        <f t="shared" si="0"/>
        <v>35</v>
      </c>
      <c r="B40" s="376" t="s">
        <v>775</v>
      </c>
      <c r="C40" s="637">
        <f>C41+C42</f>
        <v>49276.800000000003</v>
      </c>
      <c r="D40" s="637">
        <f>D41+D42</f>
        <v>1113.8599999999999</v>
      </c>
      <c r="E40" s="637">
        <f>E41+E42</f>
        <v>195031.35</v>
      </c>
      <c r="F40" s="637">
        <f>F41+F42</f>
        <v>1215.1099999999999</v>
      </c>
      <c r="G40" s="637">
        <f t="shared" si="1"/>
        <v>145754.54999999999</v>
      </c>
      <c r="H40" s="638">
        <f t="shared" si="1"/>
        <v>101.25</v>
      </c>
    </row>
    <row r="41" spans="1:9" x14ac:dyDescent="0.25">
      <c r="A41" s="264">
        <f t="shared" si="0"/>
        <v>36</v>
      </c>
      <c r="B41" s="377" t="s">
        <v>1183</v>
      </c>
      <c r="C41" s="639">
        <v>8998.25</v>
      </c>
      <c r="D41" s="639">
        <v>1113.8599999999999</v>
      </c>
      <c r="E41" s="640">
        <v>17674.759999999998</v>
      </c>
      <c r="F41" s="640">
        <v>219.58</v>
      </c>
      <c r="G41" s="641">
        <f t="shared" si="1"/>
        <v>8676.5099999999984</v>
      </c>
      <c r="H41" s="642">
        <f t="shared" si="1"/>
        <v>-894.27999999999986</v>
      </c>
    </row>
    <row r="42" spans="1:9" x14ac:dyDescent="0.25">
      <c r="A42" s="264">
        <f t="shared" si="0"/>
        <v>37</v>
      </c>
      <c r="B42" s="377" t="s">
        <v>1184</v>
      </c>
      <c r="C42" s="639">
        <v>40278.550000000003</v>
      </c>
      <c r="D42" s="639">
        <v>0</v>
      </c>
      <c r="E42" s="640">
        <v>177356.59</v>
      </c>
      <c r="F42" s="640">
        <v>995.53</v>
      </c>
      <c r="G42" s="641">
        <f t="shared" si="1"/>
        <v>137078.03999999998</v>
      </c>
      <c r="H42" s="642">
        <f t="shared" si="1"/>
        <v>995.53</v>
      </c>
      <c r="I42" s="265"/>
    </row>
    <row r="43" spans="1:9" x14ac:dyDescent="0.25">
      <c r="A43" s="264">
        <f t="shared" si="0"/>
        <v>38</v>
      </c>
      <c r="B43" s="376" t="s">
        <v>256</v>
      </c>
      <c r="C43" s="646">
        <v>11042.44</v>
      </c>
      <c r="D43" s="646">
        <v>1066.1500000000001</v>
      </c>
      <c r="E43" s="647">
        <v>34062.86</v>
      </c>
      <c r="F43" s="647">
        <v>225.67</v>
      </c>
      <c r="G43" s="641">
        <f t="shared" si="1"/>
        <v>23020.42</v>
      </c>
      <c r="H43" s="642">
        <f t="shared" si="1"/>
        <v>-840.48000000000013</v>
      </c>
    </row>
    <row r="44" spans="1:9" x14ac:dyDescent="0.25">
      <c r="A44" s="264">
        <f t="shared" si="0"/>
        <v>39</v>
      </c>
      <c r="B44" s="376" t="s">
        <v>776</v>
      </c>
      <c r="C44" s="637">
        <f>SUM(C45:C59)</f>
        <v>1216903.99</v>
      </c>
      <c r="D44" s="637">
        <f>SUM(D45:D59)</f>
        <v>6657.9699999999993</v>
      </c>
      <c r="E44" s="637">
        <f>SUM(E45:E59)</f>
        <v>1403500.48</v>
      </c>
      <c r="F44" s="637">
        <f>SUM(F45:F59)</f>
        <v>14079.189999999999</v>
      </c>
      <c r="G44" s="637">
        <f t="shared" si="1"/>
        <v>186596.49</v>
      </c>
      <c r="H44" s="638">
        <f t="shared" si="1"/>
        <v>7421.2199999999993</v>
      </c>
    </row>
    <row r="45" spans="1:9" x14ac:dyDescent="0.25">
      <c r="A45" s="264">
        <f t="shared" si="0"/>
        <v>40</v>
      </c>
      <c r="B45" s="377" t="s">
        <v>1185</v>
      </c>
      <c r="C45" s="639">
        <v>119320.97</v>
      </c>
      <c r="D45" s="639">
        <v>866.67</v>
      </c>
      <c r="E45" s="640">
        <v>158698.09</v>
      </c>
      <c r="F45" s="640">
        <v>700</v>
      </c>
      <c r="G45" s="641">
        <f t="shared" si="1"/>
        <v>39377.119999999995</v>
      </c>
      <c r="H45" s="642">
        <f t="shared" si="1"/>
        <v>-166.66999999999996</v>
      </c>
    </row>
    <row r="46" spans="1:9" x14ac:dyDescent="0.25">
      <c r="A46" s="264">
        <f t="shared" si="0"/>
        <v>41</v>
      </c>
      <c r="B46" s="377" t="s">
        <v>86</v>
      </c>
      <c r="C46" s="639">
        <v>252.06</v>
      </c>
      <c r="D46" s="639">
        <v>22.28</v>
      </c>
      <c r="E46" s="640">
        <v>1127.02</v>
      </c>
      <c r="F46" s="640">
        <v>0</v>
      </c>
      <c r="G46" s="641">
        <f t="shared" si="1"/>
        <v>874.96</v>
      </c>
      <c r="H46" s="642">
        <f t="shared" si="1"/>
        <v>-22.28</v>
      </c>
    </row>
    <row r="47" spans="1:9" x14ac:dyDescent="0.25">
      <c r="A47" s="264">
        <f t="shared" si="0"/>
        <v>42</v>
      </c>
      <c r="B47" s="377" t="s">
        <v>1186</v>
      </c>
      <c r="C47" s="639">
        <v>18695.27</v>
      </c>
      <c r="D47" s="639">
        <v>36.07</v>
      </c>
      <c r="E47" s="640">
        <v>30183.98</v>
      </c>
      <c r="F47" s="640">
        <v>1677</v>
      </c>
      <c r="G47" s="641">
        <f t="shared" si="1"/>
        <v>11488.71</v>
      </c>
      <c r="H47" s="642">
        <f t="shared" si="1"/>
        <v>1640.93</v>
      </c>
    </row>
    <row r="48" spans="1:9" x14ac:dyDescent="0.25">
      <c r="A48" s="264">
        <f t="shared" si="0"/>
        <v>43</v>
      </c>
      <c r="B48" s="377" t="s">
        <v>1187</v>
      </c>
      <c r="C48" s="639">
        <v>10578.82</v>
      </c>
      <c r="D48" s="639">
        <v>0</v>
      </c>
      <c r="E48" s="640">
        <v>18570.849999999999</v>
      </c>
      <c r="F48" s="640">
        <v>0</v>
      </c>
      <c r="G48" s="641">
        <f t="shared" si="1"/>
        <v>7992.0299999999988</v>
      </c>
      <c r="H48" s="642">
        <f t="shared" si="1"/>
        <v>0</v>
      </c>
    </row>
    <row r="49" spans="1:11" x14ac:dyDescent="0.25">
      <c r="A49" s="264">
        <f t="shared" si="0"/>
        <v>44</v>
      </c>
      <c r="B49" s="377" t="s">
        <v>1188</v>
      </c>
      <c r="C49" s="639">
        <v>28453.57</v>
      </c>
      <c r="D49" s="639">
        <v>0</v>
      </c>
      <c r="E49" s="640">
        <v>27192.45</v>
      </c>
      <c r="F49" s="640">
        <v>0</v>
      </c>
      <c r="G49" s="641">
        <f t="shared" si="1"/>
        <v>-1261.119999999999</v>
      </c>
      <c r="H49" s="642">
        <f t="shared" si="1"/>
        <v>0</v>
      </c>
    </row>
    <row r="50" spans="1:11" x14ac:dyDescent="0.25">
      <c r="A50" s="264">
        <f t="shared" si="0"/>
        <v>45</v>
      </c>
      <c r="B50" s="377" t="s">
        <v>1189</v>
      </c>
      <c r="C50" s="639">
        <v>91868.44</v>
      </c>
      <c r="D50" s="639">
        <v>0</v>
      </c>
      <c r="E50" s="640">
        <v>85784.29</v>
      </c>
      <c r="F50" s="640">
        <v>0</v>
      </c>
      <c r="G50" s="641">
        <f t="shared" si="1"/>
        <v>-6084.1500000000087</v>
      </c>
      <c r="H50" s="642">
        <f t="shared" si="1"/>
        <v>0</v>
      </c>
    </row>
    <row r="51" spans="1:11" x14ac:dyDescent="0.25">
      <c r="A51" s="264">
        <f t="shared" si="0"/>
        <v>46</v>
      </c>
      <c r="B51" s="377" t="s">
        <v>1190</v>
      </c>
      <c r="C51" s="639">
        <v>25517.07</v>
      </c>
      <c r="D51" s="639">
        <v>4.9000000000000004</v>
      </c>
      <c r="E51" s="640">
        <v>33543.42</v>
      </c>
      <c r="F51" s="640">
        <v>19.8</v>
      </c>
      <c r="G51" s="641">
        <f t="shared" si="1"/>
        <v>8026.3499999999985</v>
      </c>
      <c r="H51" s="642">
        <f t="shared" si="1"/>
        <v>14.9</v>
      </c>
    </row>
    <row r="52" spans="1:11" x14ac:dyDescent="0.25">
      <c r="A52" s="264">
        <f t="shared" si="0"/>
        <v>47</v>
      </c>
      <c r="B52" s="377" t="s">
        <v>1191</v>
      </c>
      <c r="C52" s="639">
        <v>1549.79</v>
      </c>
      <c r="D52" s="639">
        <v>0</v>
      </c>
      <c r="E52" s="640">
        <v>3796.57</v>
      </c>
      <c r="F52" s="640">
        <v>0</v>
      </c>
      <c r="G52" s="641">
        <f t="shared" si="1"/>
        <v>2246.7800000000002</v>
      </c>
      <c r="H52" s="642">
        <f t="shared" si="1"/>
        <v>0</v>
      </c>
    </row>
    <row r="53" spans="1:11" x14ac:dyDescent="0.25">
      <c r="A53" s="264">
        <f t="shared" si="0"/>
        <v>48</v>
      </c>
      <c r="B53" s="377" t="s">
        <v>87</v>
      </c>
      <c r="C53" s="639">
        <v>48762.18</v>
      </c>
      <c r="D53" s="639">
        <v>1140.81</v>
      </c>
      <c r="E53" s="640">
        <v>54473.73</v>
      </c>
      <c r="F53" s="640">
        <v>0</v>
      </c>
      <c r="G53" s="641">
        <f t="shared" si="1"/>
        <v>5711.5500000000029</v>
      </c>
      <c r="H53" s="642">
        <f t="shared" si="1"/>
        <v>-1140.81</v>
      </c>
    </row>
    <row r="54" spans="1:11" x14ac:dyDescent="0.25">
      <c r="A54" s="264">
        <f t="shared" si="0"/>
        <v>49</v>
      </c>
      <c r="B54" s="377" t="s">
        <v>88</v>
      </c>
      <c r="C54" s="639">
        <v>0</v>
      </c>
      <c r="D54" s="639">
        <v>0</v>
      </c>
      <c r="E54" s="640">
        <v>0</v>
      </c>
      <c r="F54" s="640">
        <v>0</v>
      </c>
      <c r="G54" s="641">
        <f t="shared" si="1"/>
        <v>0</v>
      </c>
      <c r="H54" s="642">
        <f t="shared" si="1"/>
        <v>0</v>
      </c>
    </row>
    <row r="55" spans="1:11" x14ac:dyDescent="0.25">
      <c r="A55" s="264">
        <f t="shared" si="0"/>
        <v>50</v>
      </c>
      <c r="B55" s="377" t="s">
        <v>1192</v>
      </c>
      <c r="C55" s="639">
        <v>1516.28</v>
      </c>
      <c r="D55" s="639">
        <v>0</v>
      </c>
      <c r="E55" s="640">
        <v>1347.99</v>
      </c>
      <c r="F55" s="640">
        <v>0</v>
      </c>
      <c r="G55" s="641">
        <f t="shared" si="1"/>
        <v>-168.28999999999996</v>
      </c>
      <c r="H55" s="642">
        <f t="shared" si="1"/>
        <v>0</v>
      </c>
    </row>
    <row r="56" spans="1:11" x14ac:dyDescent="0.25">
      <c r="A56" s="264">
        <f t="shared" si="0"/>
        <v>51</v>
      </c>
      <c r="B56" s="377" t="s">
        <v>1193</v>
      </c>
      <c r="C56" s="639">
        <v>3105</v>
      </c>
      <c r="D56" s="639">
        <v>0</v>
      </c>
      <c r="E56" s="640">
        <v>202767.02</v>
      </c>
      <c r="F56" s="640">
        <v>0</v>
      </c>
      <c r="G56" s="641">
        <f t="shared" si="1"/>
        <v>199662.02</v>
      </c>
      <c r="H56" s="642">
        <f t="shared" si="1"/>
        <v>0</v>
      </c>
    </row>
    <row r="57" spans="1:11" x14ac:dyDescent="0.25">
      <c r="A57" s="264">
        <f t="shared" si="0"/>
        <v>52</v>
      </c>
      <c r="B57" s="377" t="s">
        <v>78</v>
      </c>
      <c r="C57" s="639">
        <v>280</v>
      </c>
      <c r="D57" s="639">
        <v>0</v>
      </c>
      <c r="E57" s="640">
        <v>2094</v>
      </c>
      <c r="F57" s="640">
        <v>0</v>
      </c>
      <c r="G57" s="641">
        <f t="shared" si="1"/>
        <v>1814</v>
      </c>
      <c r="H57" s="642">
        <f t="shared" si="1"/>
        <v>0</v>
      </c>
    </row>
    <row r="58" spans="1:11" ht="47.25" x14ac:dyDescent="0.25">
      <c r="A58" s="264">
        <f t="shared" si="0"/>
        <v>53</v>
      </c>
      <c r="B58" s="377" t="s">
        <v>1358</v>
      </c>
      <c r="C58" s="639">
        <v>865643.9</v>
      </c>
      <c r="D58" s="639">
        <v>4587.24</v>
      </c>
      <c r="E58" s="640">
        <v>783240.75</v>
      </c>
      <c r="F58" s="640">
        <v>11682.39</v>
      </c>
      <c r="G58" s="641">
        <f t="shared" si="1"/>
        <v>-82403.150000000023</v>
      </c>
      <c r="H58" s="642">
        <f t="shared" si="1"/>
        <v>7095.15</v>
      </c>
      <c r="J58" s="543"/>
      <c r="K58" s="543"/>
    </row>
    <row r="59" spans="1:11" x14ac:dyDescent="0.25">
      <c r="A59" s="264">
        <f t="shared" si="0"/>
        <v>54</v>
      </c>
      <c r="B59" s="377" t="s">
        <v>1194</v>
      </c>
      <c r="C59" s="639">
        <v>1360.64</v>
      </c>
      <c r="D59" s="639">
        <v>0</v>
      </c>
      <c r="E59" s="640">
        <v>680.32</v>
      </c>
      <c r="F59" s="640">
        <v>0</v>
      </c>
      <c r="G59" s="641">
        <f t="shared" si="1"/>
        <v>-680.32</v>
      </c>
      <c r="H59" s="642">
        <f t="shared" si="1"/>
        <v>0</v>
      </c>
    </row>
    <row r="60" spans="1:11" x14ac:dyDescent="0.25">
      <c r="A60" s="264">
        <f t="shared" si="0"/>
        <v>55</v>
      </c>
      <c r="B60" s="376" t="s">
        <v>1195</v>
      </c>
      <c r="C60" s="637">
        <f>C61+C62</f>
        <v>9685357.8800000008</v>
      </c>
      <c r="D60" s="637">
        <f>D61+D62</f>
        <v>56683.49</v>
      </c>
      <c r="E60" s="637">
        <f>E61+E62</f>
        <v>10017294.859999999</v>
      </c>
      <c r="F60" s="637">
        <f>F61+F62</f>
        <v>114749.95</v>
      </c>
      <c r="G60" s="637">
        <f t="shared" si="1"/>
        <v>331936.97999999858</v>
      </c>
      <c r="H60" s="638">
        <f t="shared" si="1"/>
        <v>58066.46</v>
      </c>
    </row>
    <row r="61" spans="1:11" x14ac:dyDescent="0.25">
      <c r="A61" s="264">
        <f t="shared" si="0"/>
        <v>56</v>
      </c>
      <c r="B61" s="380" t="s">
        <v>875</v>
      </c>
      <c r="C61" s="639">
        <v>9336039.4900000002</v>
      </c>
      <c r="D61" s="639">
        <v>49269.29</v>
      </c>
      <c r="E61" s="640">
        <v>9654807.2799999993</v>
      </c>
      <c r="F61" s="640">
        <v>111267.55</v>
      </c>
      <c r="G61" s="641">
        <f t="shared" si="1"/>
        <v>318767.78999999911</v>
      </c>
      <c r="H61" s="642">
        <f t="shared" si="1"/>
        <v>61998.26</v>
      </c>
      <c r="I61" s="265"/>
    </row>
    <row r="62" spans="1:11" x14ac:dyDescent="0.25">
      <c r="A62" s="264">
        <f t="shared" si="0"/>
        <v>57</v>
      </c>
      <c r="B62" s="376" t="s">
        <v>777</v>
      </c>
      <c r="C62" s="637">
        <f>SUM(C63:C65)</f>
        <v>349318.39</v>
      </c>
      <c r="D62" s="637">
        <f>SUM(D63:D65)</f>
        <v>7414.2</v>
      </c>
      <c r="E62" s="637">
        <f>SUM(E63:E65)</f>
        <v>362487.58</v>
      </c>
      <c r="F62" s="637">
        <f>SUM(F63:F65)</f>
        <v>3482.4</v>
      </c>
      <c r="G62" s="637">
        <f t="shared" si="1"/>
        <v>13169.190000000002</v>
      </c>
      <c r="H62" s="638">
        <f t="shared" si="1"/>
        <v>-3931.7999999999997</v>
      </c>
    </row>
    <row r="63" spans="1:11" s="267" customFormat="1" x14ac:dyDescent="0.2">
      <c r="A63" s="264">
        <f t="shared" si="0"/>
        <v>58</v>
      </c>
      <c r="B63" s="382" t="s">
        <v>12</v>
      </c>
      <c r="C63" s="639">
        <v>65858.39</v>
      </c>
      <c r="D63" s="639">
        <v>1200</v>
      </c>
      <c r="E63" s="648">
        <v>65411.18</v>
      </c>
      <c r="F63" s="648">
        <v>0</v>
      </c>
      <c r="G63" s="641">
        <f t="shared" si="1"/>
        <v>-447.20999999999913</v>
      </c>
      <c r="H63" s="642">
        <f t="shared" si="1"/>
        <v>-1200</v>
      </c>
      <c r="I63" s="266"/>
    </row>
    <row r="64" spans="1:11" x14ac:dyDescent="0.25">
      <c r="A64" s="264">
        <f t="shared" si="0"/>
        <v>59</v>
      </c>
      <c r="B64" s="382" t="s">
        <v>1196</v>
      </c>
      <c r="C64" s="639">
        <v>281000</v>
      </c>
      <c r="D64" s="639">
        <v>6214.2</v>
      </c>
      <c r="E64" s="640">
        <v>295726.40000000002</v>
      </c>
      <c r="F64" s="640">
        <v>3482.4</v>
      </c>
      <c r="G64" s="641">
        <f t="shared" si="1"/>
        <v>14726.400000000023</v>
      </c>
      <c r="H64" s="642">
        <f t="shared" si="1"/>
        <v>-2731.7999999999997</v>
      </c>
    </row>
    <row r="65" spans="1:9" x14ac:dyDescent="0.25">
      <c r="A65" s="264">
        <f t="shared" si="0"/>
        <v>60</v>
      </c>
      <c r="B65" s="380" t="s">
        <v>181</v>
      </c>
      <c r="C65" s="639">
        <v>2460</v>
      </c>
      <c r="D65" s="639">
        <v>0</v>
      </c>
      <c r="E65" s="640">
        <v>1350</v>
      </c>
      <c r="F65" s="640">
        <v>0</v>
      </c>
      <c r="G65" s="641">
        <f t="shared" si="1"/>
        <v>-1110</v>
      </c>
      <c r="H65" s="642">
        <f t="shared" si="1"/>
        <v>0</v>
      </c>
    </row>
    <row r="66" spans="1:9" x14ac:dyDescent="0.25">
      <c r="A66" s="264">
        <f t="shared" si="0"/>
        <v>61</v>
      </c>
      <c r="B66" s="376" t="s">
        <v>122</v>
      </c>
      <c r="C66" s="639">
        <v>3314576.36</v>
      </c>
      <c r="D66" s="639">
        <v>19085.02</v>
      </c>
      <c r="E66" s="640">
        <v>3432966</v>
      </c>
      <c r="F66" s="640">
        <v>40315.96</v>
      </c>
      <c r="G66" s="641">
        <f t="shared" si="1"/>
        <v>118389.64000000013</v>
      </c>
      <c r="H66" s="642">
        <f t="shared" si="1"/>
        <v>21230.94</v>
      </c>
    </row>
    <row r="67" spans="1:9" x14ac:dyDescent="0.25">
      <c r="A67" s="264">
        <f t="shared" si="0"/>
        <v>62</v>
      </c>
      <c r="B67" s="376" t="s">
        <v>25</v>
      </c>
      <c r="C67" s="639">
        <v>48642.52</v>
      </c>
      <c r="D67" s="639">
        <v>0</v>
      </c>
      <c r="E67" s="640">
        <v>48167.64</v>
      </c>
      <c r="F67" s="640">
        <v>0</v>
      </c>
      <c r="G67" s="641">
        <f t="shared" si="1"/>
        <v>-474.87999999999738</v>
      </c>
      <c r="H67" s="642">
        <f t="shared" si="1"/>
        <v>0</v>
      </c>
    </row>
    <row r="68" spans="1:9" ht="18.75" customHeight="1" x14ac:dyDescent="0.25">
      <c r="A68" s="264">
        <f t="shared" si="0"/>
        <v>63</v>
      </c>
      <c r="B68" s="376" t="s">
        <v>778</v>
      </c>
      <c r="C68" s="637">
        <f>SUM(C69:C74)</f>
        <v>329052.67</v>
      </c>
      <c r="D68" s="637">
        <f>SUM(D69:D74)</f>
        <v>246.62</v>
      </c>
      <c r="E68" s="637">
        <f>SUM(E69:E74)</f>
        <v>421430.16</v>
      </c>
      <c r="F68" s="637">
        <f>SUM(F69:F74)</f>
        <v>39.86</v>
      </c>
      <c r="G68" s="637">
        <f t="shared" si="1"/>
        <v>92377.489999999991</v>
      </c>
      <c r="H68" s="638">
        <f t="shared" si="1"/>
        <v>-206.76</v>
      </c>
    </row>
    <row r="69" spans="1:9" x14ac:dyDescent="0.25">
      <c r="A69" s="264">
        <f t="shared" si="0"/>
        <v>64</v>
      </c>
      <c r="B69" s="377" t="s">
        <v>1197</v>
      </c>
      <c r="C69" s="639">
        <v>120558</v>
      </c>
      <c r="D69" s="639">
        <v>0</v>
      </c>
      <c r="E69" s="640">
        <v>125931</v>
      </c>
      <c r="F69" s="640">
        <v>0</v>
      </c>
      <c r="G69" s="641">
        <f t="shared" si="1"/>
        <v>5373</v>
      </c>
      <c r="H69" s="642">
        <f t="shared" si="1"/>
        <v>0</v>
      </c>
    </row>
    <row r="70" spans="1:9" x14ac:dyDescent="0.25">
      <c r="A70" s="264">
        <f t="shared" si="0"/>
        <v>65</v>
      </c>
      <c r="B70" s="377" t="s">
        <v>1198</v>
      </c>
      <c r="C70" s="639">
        <v>129355.3</v>
      </c>
      <c r="D70" s="639">
        <v>0</v>
      </c>
      <c r="E70" s="640">
        <v>134867.29999999999</v>
      </c>
      <c r="F70" s="640">
        <v>0</v>
      </c>
      <c r="G70" s="641">
        <f t="shared" si="1"/>
        <v>5511.9999999999854</v>
      </c>
      <c r="H70" s="642">
        <f t="shared" si="1"/>
        <v>0</v>
      </c>
    </row>
    <row r="71" spans="1:9" x14ac:dyDescent="0.25">
      <c r="A71" s="264">
        <f t="shared" si="0"/>
        <v>66</v>
      </c>
      <c r="B71" s="377" t="s">
        <v>1199</v>
      </c>
      <c r="C71" s="639">
        <v>33664.5</v>
      </c>
      <c r="D71" s="639">
        <v>0</v>
      </c>
      <c r="E71" s="640">
        <v>78909.399999999994</v>
      </c>
      <c r="F71" s="640">
        <v>0</v>
      </c>
      <c r="G71" s="641">
        <f t="shared" si="1"/>
        <v>45244.899999999994</v>
      </c>
      <c r="H71" s="642">
        <f t="shared" si="1"/>
        <v>0</v>
      </c>
    </row>
    <row r="72" spans="1:9" x14ac:dyDescent="0.25">
      <c r="A72" s="264">
        <f t="shared" ref="A72:A104" si="2">A71+1</f>
        <v>67</v>
      </c>
      <c r="B72" s="377" t="s">
        <v>1200</v>
      </c>
      <c r="C72" s="639">
        <v>14540.87</v>
      </c>
      <c r="D72" s="639">
        <v>246.62</v>
      </c>
      <c r="E72" s="640">
        <v>40220.85</v>
      </c>
      <c r="F72" s="640">
        <v>0</v>
      </c>
      <c r="G72" s="641">
        <f t="shared" ref="G72:H103" si="3">E72-C72</f>
        <v>25679.979999999996</v>
      </c>
      <c r="H72" s="642">
        <f t="shared" si="3"/>
        <v>-246.62</v>
      </c>
    </row>
    <row r="73" spans="1:9" x14ac:dyDescent="0.25">
      <c r="A73" s="264">
        <f t="shared" si="2"/>
        <v>68</v>
      </c>
      <c r="B73" s="377" t="s">
        <v>1201</v>
      </c>
      <c r="C73" s="639">
        <v>3273.34</v>
      </c>
      <c r="D73" s="639">
        <v>0</v>
      </c>
      <c r="E73" s="640">
        <v>3398.15</v>
      </c>
      <c r="F73" s="640">
        <v>39.86</v>
      </c>
      <c r="G73" s="641">
        <f t="shared" si="3"/>
        <v>124.80999999999995</v>
      </c>
      <c r="H73" s="642">
        <f t="shared" si="3"/>
        <v>39.86</v>
      </c>
    </row>
    <row r="74" spans="1:9" x14ac:dyDescent="0.25">
      <c r="A74" s="264">
        <f t="shared" si="2"/>
        <v>69</v>
      </c>
      <c r="B74" s="377" t="s">
        <v>1271</v>
      </c>
      <c r="C74" s="639">
        <v>27660.66</v>
      </c>
      <c r="D74" s="639">
        <v>0</v>
      </c>
      <c r="E74" s="640">
        <v>38103.46</v>
      </c>
      <c r="F74" s="640">
        <v>0</v>
      </c>
      <c r="G74" s="641">
        <f t="shared" si="3"/>
        <v>10442.799999999999</v>
      </c>
      <c r="H74" s="642">
        <f t="shared" si="3"/>
        <v>0</v>
      </c>
      <c r="I74" s="184"/>
    </row>
    <row r="75" spans="1:9" x14ac:dyDescent="0.25">
      <c r="A75" s="264">
        <f t="shared" si="2"/>
        <v>70</v>
      </c>
      <c r="B75" s="376" t="s">
        <v>39</v>
      </c>
      <c r="C75" s="639">
        <v>0</v>
      </c>
      <c r="D75" s="639">
        <v>0</v>
      </c>
      <c r="E75" s="640">
        <v>0</v>
      </c>
      <c r="F75" s="640">
        <v>0</v>
      </c>
      <c r="G75" s="641">
        <f t="shared" si="3"/>
        <v>0</v>
      </c>
      <c r="H75" s="642">
        <f t="shared" si="3"/>
        <v>0</v>
      </c>
      <c r="I75" s="265"/>
    </row>
    <row r="76" spans="1:9" x14ac:dyDescent="0.25">
      <c r="A76" s="264">
        <f t="shared" si="2"/>
        <v>71</v>
      </c>
      <c r="B76" s="376" t="s">
        <v>295</v>
      </c>
      <c r="C76" s="639">
        <v>0</v>
      </c>
      <c r="D76" s="639">
        <v>0</v>
      </c>
      <c r="E76" s="640">
        <v>0</v>
      </c>
      <c r="F76" s="640">
        <v>0</v>
      </c>
      <c r="G76" s="641">
        <f t="shared" si="3"/>
        <v>0</v>
      </c>
      <c r="H76" s="642">
        <f t="shared" si="3"/>
        <v>0</v>
      </c>
    </row>
    <row r="77" spans="1:9" x14ac:dyDescent="0.25">
      <c r="A77" s="264">
        <f t="shared" si="2"/>
        <v>72</v>
      </c>
      <c r="B77" s="376" t="s">
        <v>123</v>
      </c>
      <c r="C77" s="639">
        <v>0</v>
      </c>
      <c r="D77" s="639">
        <v>3156.29</v>
      </c>
      <c r="E77" s="640">
        <v>0</v>
      </c>
      <c r="F77" s="640">
        <v>3156.29</v>
      </c>
      <c r="G77" s="641">
        <f t="shared" si="3"/>
        <v>0</v>
      </c>
      <c r="H77" s="642">
        <f t="shared" si="3"/>
        <v>0</v>
      </c>
    </row>
    <row r="78" spans="1:9" x14ac:dyDescent="0.25">
      <c r="A78" s="264">
        <f t="shared" si="2"/>
        <v>73</v>
      </c>
      <c r="B78" s="376" t="s">
        <v>230</v>
      </c>
      <c r="C78" s="639">
        <v>37913.040000000001</v>
      </c>
      <c r="D78" s="639">
        <v>0</v>
      </c>
      <c r="E78" s="640">
        <v>36999.26</v>
      </c>
      <c r="F78" s="640">
        <v>177.5</v>
      </c>
      <c r="G78" s="641">
        <f t="shared" si="3"/>
        <v>-913.77999999999884</v>
      </c>
      <c r="H78" s="642">
        <f t="shared" si="3"/>
        <v>177.5</v>
      </c>
    </row>
    <row r="79" spans="1:9" x14ac:dyDescent="0.25">
      <c r="A79" s="264">
        <f t="shared" si="2"/>
        <v>74</v>
      </c>
      <c r="B79" s="376" t="s">
        <v>769</v>
      </c>
      <c r="C79" s="637">
        <f>C80+C81</f>
        <v>902174.82</v>
      </c>
      <c r="D79" s="637">
        <f>D80+D81</f>
        <v>582.28</v>
      </c>
      <c r="E79" s="637">
        <f>E80+E81</f>
        <v>1562102.67</v>
      </c>
      <c r="F79" s="637">
        <f>F80+F81</f>
        <v>612.80999999999995</v>
      </c>
      <c r="G79" s="637">
        <f t="shared" si="3"/>
        <v>659927.85</v>
      </c>
      <c r="H79" s="638">
        <f t="shared" si="3"/>
        <v>30.529999999999973</v>
      </c>
    </row>
    <row r="80" spans="1:9" ht="16.5" customHeight="1" x14ac:dyDescent="0.25">
      <c r="A80" s="264">
        <f t="shared" si="2"/>
        <v>75</v>
      </c>
      <c r="B80" s="376" t="s">
        <v>876</v>
      </c>
      <c r="C80" s="646">
        <v>117741.1</v>
      </c>
      <c r="D80" s="646">
        <v>253.4</v>
      </c>
      <c r="E80" s="647">
        <v>222336.69</v>
      </c>
      <c r="F80" s="647">
        <v>261.55</v>
      </c>
      <c r="G80" s="641">
        <f t="shared" si="3"/>
        <v>104595.59</v>
      </c>
      <c r="H80" s="642">
        <f t="shared" si="3"/>
        <v>8.1500000000000057</v>
      </c>
      <c r="I80" s="265"/>
    </row>
    <row r="81" spans="1:25" x14ac:dyDescent="0.25">
      <c r="A81" s="264">
        <f t="shared" si="2"/>
        <v>76</v>
      </c>
      <c r="B81" s="376" t="s">
        <v>13</v>
      </c>
      <c r="C81" s="637">
        <f>SUM(C82:C89)</f>
        <v>784433.72</v>
      </c>
      <c r="D81" s="637">
        <f>SUM(D82:D89)</f>
        <v>328.88</v>
      </c>
      <c r="E81" s="637">
        <f>SUM(E82:E89)</f>
        <v>1339765.98</v>
      </c>
      <c r="F81" s="637">
        <f>SUM(F82:F89)</f>
        <v>351.26</v>
      </c>
      <c r="G81" s="637">
        <f t="shared" si="3"/>
        <v>555332.26</v>
      </c>
      <c r="H81" s="638">
        <f t="shared" si="3"/>
        <v>22.379999999999995</v>
      </c>
      <c r="I81" s="265"/>
    </row>
    <row r="82" spans="1:25" ht="16.5" customHeight="1" x14ac:dyDescent="0.25">
      <c r="A82" s="264">
        <f t="shared" si="2"/>
        <v>77</v>
      </c>
      <c r="B82" s="377" t="s">
        <v>1202</v>
      </c>
      <c r="C82" s="639">
        <v>403365.57</v>
      </c>
      <c r="D82" s="639">
        <v>200</v>
      </c>
      <c r="E82" s="640">
        <v>315231.5</v>
      </c>
      <c r="F82" s="640">
        <v>0</v>
      </c>
      <c r="G82" s="641">
        <f t="shared" si="3"/>
        <v>-88134.07</v>
      </c>
      <c r="H82" s="642">
        <f t="shared" si="3"/>
        <v>-200</v>
      </c>
    </row>
    <row r="83" spans="1:25" x14ac:dyDescent="0.25">
      <c r="A83" s="264">
        <f t="shared" si="2"/>
        <v>78</v>
      </c>
      <c r="B83" s="377" t="s">
        <v>89</v>
      </c>
      <c r="C83" s="639">
        <v>885.78</v>
      </c>
      <c r="D83" s="639">
        <v>48.85</v>
      </c>
      <c r="E83" s="640">
        <v>1664.55</v>
      </c>
      <c r="F83" s="640">
        <v>24.3</v>
      </c>
      <c r="G83" s="641">
        <f t="shared" si="3"/>
        <v>778.77</v>
      </c>
      <c r="H83" s="642">
        <f t="shared" si="3"/>
        <v>-24.55</v>
      </c>
    </row>
    <row r="84" spans="1:25" x14ac:dyDescent="0.25">
      <c r="A84" s="264">
        <f t="shared" si="2"/>
        <v>79</v>
      </c>
      <c r="B84" s="377" t="s">
        <v>90</v>
      </c>
      <c r="C84" s="639">
        <v>0</v>
      </c>
      <c r="D84" s="639">
        <v>0</v>
      </c>
      <c r="E84" s="640">
        <v>0</v>
      </c>
      <c r="F84" s="640">
        <v>0</v>
      </c>
      <c r="G84" s="641">
        <f t="shared" si="3"/>
        <v>0</v>
      </c>
      <c r="H84" s="642">
        <f t="shared" si="3"/>
        <v>0</v>
      </c>
    </row>
    <row r="85" spans="1:25" ht="31.5" x14ac:dyDescent="0.25">
      <c r="A85" s="264">
        <f t="shared" si="2"/>
        <v>80</v>
      </c>
      <c r="B85" s="377" t="s">
        <v>1203</v>
      </c>
      <c r="C85" s="639">
        <v>22020.6</v>
      </c>
      <c r="D85" s="639">
        <v>0</v>
      </c>
      <c r="E85" s="640">
        <v>19179.68</v>
      </c>
      <c r="F85" s="640">
        <v>6.65</v>
      </c>
      <c r="G85" s="641">
        <f t="shared" si="3"/>
        <v>-2840.9199999999983</v>
      </c>
      <c r="H85" s="642">
        <f t="shared" si="3"/>
        <v>6.65</v>
      </c>
      <c r="I85" s="268"/>
      <c r="J85" s="269"/>
      <c r="K85" s="269"/>
      <c r="L85" s="269"/>
    </row>
    <row r="86" spans="1:25" ht="31.5" x14ac:dyDescent="0.25">
      <c r="A86" s="264">
        <f t="shared" si="2"/>
        <v>81</v>
      </c>
      <c r="B86" s="377" t="s">
        <v>1259</v>
      </c>
      <c r="C86" s="639">
        <v>84188</v>
      </c>
      <c r="D86" s="639">
        <v>0</v>
      </c>
      <c r="E86" s="640">
        <v>144331</v>
      </c>
      <c r="F86" s="640">
        <v>0</v>
      </c>
      <c r="G86" s="641">
        <f t="shared" si="3"/>
        <v>60143</v>
      </c>
      <c r="H86" s="642">
        <f t="shared" si="3"/>
        <v>0</v>
      </c>
      <c r="J86" s="265"/>
    </row>
    <row r="87" spans="1:25" ht="15.75" customHeight="1" x14ac:dyDescent="0.25">
      <c r="A87" s="264" t="s">
        <v>725</v>
      </c>
      <c r="B87" s="377" t="s">
        <v>1204</v>
      </c>
      <c r="C87" s="639">
        <v>0</v>
      </c>
      <c r="D87" s="639">
        <v>0</v>
      </c>
      <c r="E87" s="640">
        <v>0</v>
      </c>
      <c r="F87" s="640">
        <v>0</v>
      </c>
      <c r="G87" s="641">
        <f t="shared" si="3"/>
        <v>0</v>
      </c>
      <c r="H87" s="642">
        <f t="shared" si="3"/>
        <v>0</v>
      </c>
      <c r="I87" s="261"/>
    </row>
    <row r="88" spans="1:25" ht="15.75" customHeight="1" x14ac:dyDescent="0.25">
      <c r="A88" s="264">
        <f>A86+1</f>
        <v>82</v>
      </c>
      <c r="B88" s="377" t="s">
        <v>1205</v>
      </c>
      <c r="C88" s="639">
        <v>14305</v>
      </c>
      <c r="D88" s="639">
        <v>0</v>
      </c>
      <c r="E88" s="640">
        <v>25615</v>
      </c>
      <c r="F88" s="640">
        <v>0</v>
      </c>
      <c r="G88" s="641">
        <f t="shared" si="3"/>
        <v>11310</v>
      </c>
      <c r="H88" s="642">
        <f t="shared" si="3"/>
        <v>0</v>
      </c>
      <c r="I88" s="261"/>
    </row>
    <row r="89" spans="1:25" x14ac:dyDescent="0.25">
      <c r="A89" s="264">
        <f t="shared" si="2"/>
        <v>83</v>
      </c>
      <c r="B89" s="377" t="s">
        <v>1260</v>
      </c>
      <c r="C89" s="639">
        <v>259668.77</v>
      </c>
      <c r="D89" s="639">
        <v>80.03</v>
      </c>
      <c r="E89" s="640">
        <v>833744.25</v>
      </c>
      <c r="F89" s="640">
        <v>320.31</v>
      </c>
      <c r="G89" s="641">
        <f t="shared" si="3"/>
        <v>574075.48</v>
      </c>
      <c r="H89" s="642">
        <f t="shared" si="3"/>
        <v>240.28</v>
      </c>
      <c r="I89" s="261"/>
      <c r="J89" s="265"/>
    </row>
    <row r="90" spans="1:25" ht="31.5" x14ac:dyDescent="0.25">
      <c r="A90" s="264">
        <f t="shared" si="2"/>
        <v>84</v>
      </c>
      <c r="B90" s="376" t="s">
        <v>770</v>
      </c>
      <c r="C90" s="637">
        <f>SUM(C91:C100)</f>
        <v>1502829.5999999999</v>
      </c>
      <c r="D90" s="637">
        <f>SUM(D91:D100)</f>
        <v>778</v>
      </c>
      <c r="E90" s="637">
        <f>SUM(E91:E100)</f>
        <v>1798504.6</v>
      </c>
      <c r="F90" s="637">
        <f>SUM(F91:F100)</f>
        <v>978</v>
      </c>
      <c r="G90" s="637">
        <f t="shared" si="3"/>
        <v>295675.00000000023</v>
      </c>
      <c r="H90" s="638">
        <f t="shared" si="3"/>
        <v>200</v>
      </c>
      <c r="I90" s="261"/>
    </row>
    <row r="91" spans="1:25" ht="31.5" customHeight="1" x14ac:dyDescent="0.25">
      <c r="A91" s="548">
        <f t="shared" si="2"/>
        <v>85</v>
      </c>
      <c r="B91" s="549" t="s">
        <v>1261</v>
      </c>
      <c r="C91" s="639">
        <v>494102.59</v>
      </c>
      <c r="D91" s="639">
        <v>0</v>
      </c>
      <c r="E91" s="640">
        <v>485467.95</v>
      </c>
      <c r="F91" s="640">
        <v>0</v>
      </c>
      <c r="G91" s="641">
        <f t="shared" si="3"/>
        <v>-8634.640000000014</v>
      </c>
      <c r="H91" s="642">
        <f t="shared" si="3"/>
        <v>0</v>
      </c>
      <c r="I91" s="281"/>
      <c r="J91" s="270"/>
      <c r="K91" s="270"/>
      <c r="L91" s="270"/>
    </row>
    <row r="92" spans="1:25" ht="31.5" x14ac:dyDescent="0.25">
      <c r="A92" s="546">
        <f t="shared" si="2"/>
        <v>86</v>
      </c>
      <c r="B92" s="547" t="s">
        <v>1273</v>
      </c>
      <c r="C92" s="639">
        <v>272597.34999999998</v>
      </c>
      <c r="D92" s="639">
        <v>778</v>
      </c>
      <c r="E92" s="640">
        <v>229967.64</v>
      </c>
      <c r="F92" s="640">
        <v>778</v>
      </c>
      <c r="G92" s="641">
        <f t="shared" si="3"/>
        <v>-42629.709999999963</v>
      </c>
      <c r="H92" s="642">
        <f t="shared" si="3"/>
        <v>0</v>
      </c>
      <c r="I92" s="282"/>
      <c r="J92" s="283"/>
      <c r="K92" s="283"/>
      <c r="L92" s="283"/>
      <c r="M92" s="283"/>
      <c r="N92" s="283"/>
      <c r="O92" s="283"/>
      <c r="P92" s="283"/>
      <c r="Q92" s="283"/>
      <c r="R92" s="283"/>
      <c r="S92" s="283"/>
      <c r="T92" s="283"/>
      <c r="U92" s="283"/>
      <c r="V92" s="283"/>
      <c r="W92" s="283"/>
      <c r="X92" s="283"/>
      <c r="Y92" s="283"/>
    </row>
    <row r="93" spans="1:25" ht="31.5" x14ac:dyDescent="0.25">
      <c r="A93" s="548" t="s">
        <v>603</v>
      </c>
      <c r="B93" s="550" t="s">
        <v>1262</v>
      </c>
      <c r="C93" s="639">
        <v>197003</v>
      </c>
      <c r="D93" s="639">
        <v>0</v>
      </c>
      <c r="E93" s="640">
        <v>198928</v>
      </c>
      <c r="F93" s="640">
        <v>0</v>
      </c>
      <c r="G93" s="641">
        <f>E93-C93</f>
        <v>1925</v>
      </c>
      <c r="H93" s="642">
        <f>F93-D93</f>
        <v>0</v>
      </c>
      <c r="I93" s="265"/>
    </row>
    <row r="94" spans="1:25" ht="31.5" x14ac:dyDescent="0.25">
      <c r="A94" s="548" t="s">
        <v>1258</v>
      </c>
      <c r="B94" s="550" t="s">
        <v>1263</v>
      </c>
      <c r="C94" s="639">
        <v>76299</v>
      </c>
      <c r="D94" s="639">
        <v>0</v>
      </c>
      <c r="E94" s="640">
        <v>175504</v>
      </c>
      <c r="F94" s="640">
        <v>0</v>
      </c>
      <c r="G94" s="641">
        <f>E94-C94</f>
        <v>99205</v>
      </c>
      <c r="H94" s="642">
        <f>F94-D94</f>
        <v>0</v>
      </c>
      <c r="I94" s="265"/>
    </row>
    <row r="95" spans="1:25" ht="15.75" customHeight="1" x14ac:dyDescent="0.25">
      <c r="A95" s="264">
        <f>A92+1</f>
        <v>87</v>
      </c>
      <c r="B95" s="380" t="s">
        <v>724</v>
      </c>
      <c r="C95" s="639">
        <v>0</v>
      </c>
      <c r="D95" s="639">
        <v>0</v>
      </c>
      <c r="E95" s="640">
        <v>0</v>
      </c>
      <c r="F95" s="640">
        <v>200</v>
      </c>
      <c r="G95" s="641">
        <f t="shared" si="3"/>
        <v>0</v>
      </c>
      <c r="H95" s="642">
        <f t="shared" si="3"/>
        <v>200</v>
      </c>
      <c r="I95" s="265"/>
    </row>
    <row r="96" spans="1:25" ht="15.75" customHeight="1" x14ac:dyDescent="0.25">
      <c r="A96" s="264">
        <f t="shared" si="2"/>
        <v>88</v>
      </c>
      <c r="B96" s="380" t="s">
        <v>115</v>
      </c>
      <c r="C96" s="639">
        <v>0</v>
      </c>
      <c r="D96" s="639">
        <v>0</v>
      </c>
      <c r="E96" s="640">
        <v>0</v>
      </c>
      <c r="F96" s="640">
        <v>0</v>
      </c>
      <c r="G96" s="641">
        <f t="shared" si="3"/>
        <v>0</v>
      </c>
      <c r="H96" s="642">
        <f t="shared" si="3"/>
        <v>0</v>
      </c>
    </row>
    <row r="97" spans="1:14" ht="15.75" customHeight="1" x14ac:dyDescent="0.25">
      <c r="A97" s="264">
        <f t="shared" si="2"/>
        <v>89</v>
      </c>
      <c r="B97" s="380" t="s">
        <v>116</v>
      </c>
      <c r="C97" s="639">
        <v>419341.66</v>
      </c>
      <c r="D97" s="639">
        <v>0</v>
      </c>
      <c r="E97" s="640">
        <v>669780.01</v>
      </c>
      <c r="F97" s="640">
        <v>0</v>
      </c>
      <c r="G97" s="641">
        <f t="shared" si="3"/>
        <v>250438.35000000003</v>
      </c>
      <c r="H97" s="642">
        <f t="shared" si="3"/>
        <v>0</v>
      </c>
    </row>
    <row r="98" spans="1:14" ht="31.5" x14ac:dyDescent="0.25">
      <c r="A98" s="264">
        <f t="shared" si="2"/>
        <v>90</v>
      </c>
      <c r="B98" s="383" t="s">
        <v>726</v>
      </c>
      <c r="C98" s="639">
        <v>0</v>
      </c>
      <c r="D98" s="639">
        <v>0</v>
      </c>
      <c r="E98" s="640">
        <v>0</v>
      </c>
      <c r="F98" s="640">
        <v>0</v>
      </c>
      <c r="G98" s="641">
        <f t="shared" si="3"/>
        <v>0</v>
      </c>
      <c r="H98" s="642">
        <f t="shared" si="3"/>
        <v>0</v>
      </c>
      <c r="I98" s="271"/>
    </row>
    <row r="99" spans="1:14" ht="40.5" customHeight="1" x14ac:dyDescent="0.25">
      <c r="A99" s="264">
        <f t="shared" si="2"/>
        <v>91</v>
      </c>
      <c r="B99" s="384" t="s">
        <v>1206</v>
      </c>
      <c r="C99" s="639">
        <v>43486</v>
      </c>
      <c r="D99" s="639">
        <v>0</v>
      </c>
      <c r="E99" s="640">
        <v>38857</v>
      </c>
      <c r="F99" s="640">
        <v>0</v>
      </c>
      <c r="G99" s="641">
        <f t="shared" si="3"/>
        <v>-4629</v>
      </c>
      <c r="H99" s="642">
        <f t="shared" si="3"/>
        <v>0</v>
      </c>
    </row>
    <row r="100" spans="1:14" ht="16.5" customHeight="1" x14ac:dyDescent="0.25">
      <c r="A100" s="264">
        <f>A99+1</f>
        <v>92</v>
      </c>
      <c r="B100" s="380" t="s">
        <v>1207</v>
      </c>
      <c r="C100" s="639">
        <v>0</v>
      </c>
      <c r="D100" s="639">
        <v>0</v>
      </c>
      <c r="E100" s="640">
        <v>0</v>
      </c>
      <c r="F100" s="640">
        <v>0</v>
      </c>
      <c r="G100" s="641">
        <f t="shared" si="3"/>
        <v>0</v>
      </c>
      <c r="H100" s="642">
        <f t="shared" si="3"/>
        <v>0</v>
      </c>
    </row>
    <row r="101" spans="1:14" ht="16.149999999999999" customHeight="1" x14ac:dyDescent="0.25">
      <c r="A101" s="264">
        <f t="shared" si="2"/>
        <v>93</v>
      </c>
      <c r="B101" s="376" t="s">
        <v>744</v>
      </c>
      <c r="C101" s="639">
        <v>0</v>
      </c>
      <c r="D101" s="639">
        <v>0</v>
      </c>
      <c r="E101" s="640">
        <v>0</v>
      </c>
      <c r="F101" s="640">
        <v>0</v>
      </c>
      <c r="G101" s="641">
        <f t="shared" si="3"/>
        <v>0</v>
      </c>
      <c r="H101" s="642">
        <f t="shared" si="3"/>
        <v>0</v>
      </c>
    </row>
    <row r="102" spans="1:14" ht="16.149999999999999" customHeight="1" x14ac:dyDescent="0.25">
      <c r="A102" s="264">
        <f t="shared" si="2"/>
        <v>94</v>
      </c>
      <c r="B102" s="376" t="s">
        <v>877</v>
      </c>
      <c r="C102" s="639">
        <v>0</v>
      </c>
      <c r="D102" s="639">
        <v>6147.75</v>
      </c>
      <c r="E102" s="640">
        <v>0</v>
      </c>
      <c r="F102" s="640">
        <v>11071.53</v>
      </c>
      <c r="G102" s="641">
        <f t="shared" si="3"/>
        <v>0</v>
      </c>
      <c r="H102" s="642">
        <f t="shared" si="3"/>
        <v>4923.7800000000007</v>
      </c>
      <c r="I102" s="280"/>
    </row>
    <row r="103" spans="1:14" x14ac:dyDescent="0.25">
      <c r="A103" s="264">
        <f t="shared" si="2"/>
        <v>95</v>
      </c>
      <c r="B103" s="376" t="s">
        <v>745</v>
      </c>
      <c r="C103" s="639">
        <v>6.04</v>
      </c>
      <c r="D103" s="639">
        <v>6972.16</v>
      </c>
      <c r="E103" s="640">
        <v>0</v>
      </c>
      <c r="F103" s="640">
        <v>10353.280000000001</v>
      </c>
      <c r="G103" s="641">
        <f t="shared" si="3"/>
        <v>-6.04</v>
      </c>
      <c r="H103" s="642">
        <f t="shared" si="3"/>
        <v>3381.1200000000008</v>
      </c>
    </row>
    <row r="104" spans="1:14" ht="34.5" customHeight="1" thickBot="1" x14ac:dyDescent="0.3">
      <c r="A104" s="329">
        <f t="shared" si="2"/>
        <v>96</v>
      </c>
      <c r="B104" s="385" t="s">
        <v>878</v>
      </c>
      <c r="C104" s="649">
        <f>C6+C19+C27+C32+C40+C43+C44+C60+C66+C67+C68+C75+C76+C77+C78+C79+C90+C101+C103</f>
        <v>18123041.639999997</v>
      </c>
      <c r="D104" s="649">
        <f>D6+D19+D27+D32+D40+D43+D44+D60+D66+D67+D68+D75+D76+D77+D78+D79+D90+D101+D103</f>
        <v>111207.28</v>
      </c>
      <c r="E104" s="649">
        <f>E6+E19+E27+E32+E40+E43+E44+E60+E66+E67+E68+E75+E76+E77+E78+E79+E90+E101+E103</f>
        <v>20318453.840000004</v>
      </c>
      <c r="F104" s="649">
        <f>F6+F19+F27+F32+F40+F43+F44+F60+F66+F67+F68+F75+F76+F77+F78+F79+F90+F101+F103</f>
        <v>208475.55999999997</v>
      </c>
      <c r="G104" s="649">
        <f>E104-C104</f>
        <v>2195412.2000000067</v>
      </c>
      <c r="H104" s="650">
        <f>F104-D104</f>
        <v>97268.27999999997</v>
      </c>
    </row>
    <row r="105" spans="1:14" x14ac:dyDescent="0.25">
      <c r="A105" s="272"/>
      <c r="B105" s="386"/>
      <c r="D105" s="273">
        <f>C104+D104-C103-D103</f>
        <v>18227270.719999999</v>
      </c>
      <c r="E105" s="274"/>
      <c r="F105" s="273">
        <f>E104+F104-E103-F103</f>
        <v>20516576.120000001</v>
      </c>
      <c r="I105" s="275" t="s">
        <v>716</v>
      </c>
    </row>
    <row r="106" spans="1:14" ht="31.5" x14ac:dyDescent="0.25">
      <c r="A106" s="276" t="s">
        <v>669</v>
      </c>
      <c r="B106" s="387" t="s">
        <v>746</v>
      </c>
    </row>
    <row r="107" spans="1:14" x14ac:dyDescent="0.25">
      <c r="B107" s="387" t="s">
        <v>1272</v>
      </c>
    </row>
    <row r="108" spans="1:14" x14ac:dyDescent="0.25">
      <c r="A108" s="814" t="s">
        <v>1415</v>
      </c>
      <c r="B108" s="814"/>
      <c r="C108" s="814"/>
      <c r="D108" s="814"/>
      <c r="E108" s="814"/>
      <c r="F108" s="814"/>
      <c r="G108" s="814"/>
      <c r="H108" s="814"/>
      <c r="I108" s="814"/>
      <c r="J108" s="814"/>
      <c r="K108" s="814"/>
      <c r="L108" s="814"/>
      <c r="M108" s="814"/>
      <c r="N108" s="814"/>
    </row>
    <row r="974" spans="6:6" x14ac:dyDescent="0.25">
      <c r="F974" s="262" t="s">
        <v>299</v>
      </c>
    </row>
    <row r="993" spans="4:4" x14ac:dyDescent="0.25">
      <c r="D993" s="262" t="s">
        <v>298</v>
      </c>
    </row>
  </sheetData>
  <mergeCells count="8">
    <mergeCell ref="A108:N108"/>
    <mergeCell ref="A1:H1"/>
    <mergeCell ref="A2:H2"/>
    <mergeCell ref="A3:A4"/>
    <mergeCell ref="B3:B4"/>
    <mergeCell ref="C3:D3"/>
    <mergeCell ref="E3:F3"/>
    <mergeCell ref="G3:H3"/>
  </mergeCells>
  <printOptions horizontalCentered="1" verticalCentered="1" gridLines="1"/>
  <pageMargins left="0.19685039370078741" right="0.19685039370078741" top="0.59055118110236227" bottom="0.39370078740157483" header="0.39370078740157483" footer="0.23622047244094491"/>
  <pageSetup paperSize="9" scale="75" fitToWidth="3" fitToHeight="3" orientation="landscape" r:id="rId1"/>
  <headerFooter alignWithMargins="0">
    <oddFooter xml:space="preserve">&amp;C &amp;P z &amp;N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árok10">
    <tabColor indexed="42"/>
    <pageSetUpPr fitToPage="1"/>
  </sheetPr>
  <dimension ref="A1:O38"/>
  <sheetViews>
    <sheetView zoomScaleNormal="100" workbookViewId="0">
      <pane xSplit="2" ySplit="6" topLeftCell="C7" activePane="bottomRight" state="frozen"/>
      <selection pane="topRight" activeCell="C1" sqref="C1"/>
      <selection pane="bottomLeft" activeCell="A7" sqref="A7"/>
      <selection pane="bottomRight" activeCell="E40" sqref="E40"/>
    </sheetView>
  </sheetViews>
  <sheetFormatPr defaultColWidth="9.140625" defaultRowHeight="15.75" x14ac:dyDescent="0.2"/>
  <cols>
    <col min="1" max="1" width="5.5703125" style="18" customWidth="1"/>
    <col min="2" max="2" width="65.42578125" style="27" customWidth="1"/>
    <col min="3" max="3" width="14.7109375" style="13" customWidth="1"/>
    <col min="4" max="4" width="14" style="13" customWidth="1"/>
    <col min="5" max="5" width="15.85546875" style="13" customWidth="1"/>
    <col min="6" max="6" width="15.7109375" style="13" customWidth="1"/>
    <col min="7" max="7" width="19.140625" style="13" customWidth="1"/>
    <col min="8" max="8" width="18.7109375" style="13" customWidth="1"/>
    <col min="9" max="9" width="16.28515625" style="13" customWidth="1"/>
    <col min="10" max="10" width="17.7109375" style="13" bestFit="1" customWidth="1"/>
    <col min="11" max="11" width="13.28515625" style="13" customWidth="1"/>
    <col min="12" max="13" width="9.85546875" style="13" customWidth="1"/>
    <col min="14" max="14" width="9.140625" style="13" customWidth="1"/>
    <col min="15" max="16384" width="9.140625" style="13"/>
  </cols>
  <sheetData>
    <row r="1" spans="1:15" s="355" customFormat="1" ht="35.1" customHeight="1" thickBot="1" x14ac:dyDescent="0.25">
      <c r="A1" s="840" t="s">
        <v>935</v>
      </c>
      <c r="B1" s="841"/>
      <c r="C1" s="841"/>
      <c r="D1" s="841"/>
      <c r="E1" s="841"/>
      <c r="F1" s="841"/>
      <c r="G1" s="841"/>
      <c r="H1" s="841"/>
      <c r="I1" s="841"/>
      <c r="J1" s="841"/>
      <c r="K1" s="841"/>
    </row>
    <row r="2" spans="1:15" s="355" customFormat="1" ht="35.450000000000003" customHeight="1" thickBot="1" x14ac:dyDescent="0.25">
      <c r="A2" s="842" t="s">
        <v>1303</v>
      </c>
      <c r="B2" s="843"/>
      <c r="C2" s="843"/>
      <c r="D2" s="843"/>
      <c r="E2" s="843"/>
      <c r="F2" s="843"/>
      <c r="G2" s="843"/>
      <c r="H2" s="843"/>
      <c r="I2" s="843"/>
      <c r="J2" s="843"/>
      <c r="K2" s="844"/>
      <c r="L2" s="388"/>
      <c r="M2" s="388"/>
      <c r="N2" s="388"/>
    </row>
    <row r="3" spans="1:15" s="355" customFormat="1" ht="32.25" customHeight="1" x14ac:dyDescent="0.2">
      <c r="A3" s="855" t="s">
        <v>145</v>
      </c>
      <c r="B3" s="810" t="s">
        <v>173</v>
      </c>
      <c r="C3" s="810" t="s">
        <v>938</v>
      </c>
      <c r="D3" s="810"/>
      <c r="E3" s="810"/>
      <c r="F3" s="810"/>
      <c r="G3" s="810" t="s">
        <v>634</v>
      </c>
      <c r="H3" s="850" t="s">
        <v>234</v>
      </c>
      <c r="I3" s="810" t="s">
        <v>636</v>
      </c>
      <c r="J3" s="845" t="s">
        <v>637</v>
      </c>
      <c r="K3" s="852" t="s">
        <v>693</v>
      </c>
      <c r="L3" s="827" t="s">
        <v>754</v>
      </c>
      <c r="M3" s="830" t="s">
        <v>768</v>
      </c>
      <c r="N3" s="833" t="s">
        <v>755</v>
      </c>
      <c r="O3" s="389"/>
    </row>
    <row r="4" spans="1:15" s="355" customFormat="1" ht="34.5" customHeight="1" x14ac:dyDescent="0.2">
      <c r="A4" s="856"/>
      <c r="B4" s="854"/>
      <c r="C4" s="854" t="s">
        <v>171</v>
      </c>
      <c r="D4" s="336" t="s">
        <v>234</v>
      </c>
      <c r="E4" s="854" t="s">
        <v>172</v>
      </c>
      <c r="F4" s="854" t="s">
        <v>127</v>
      </c>
      <c r="G4" s="854"/>
      <c r="H4" s="851"/>
      <c r="I4" s="854"/>
      <c r="J4" s="846"/>
      <c r="K4" s="852"/>
      <c r="L4" s="828"/>
      <c r="M4" s="831"/>
      <c r="N4" s="834"/>
      <c r="O4" s="389"/>
    </row>
    <row r="5" spans="1:15" s="391" customFormat="1" ht="63.75" thickBot="1" x14ac:dyDescent="0.25">
      <c r="A5" s="856"/>
      <c r="B5" s="854"/>
      <c r="C5" s="854"/>
      <c r="D5" s="336" t="s">
        <v>595</v>
      </c>
      <c r="E5" s="854"/>
      <c r="F5" s="854"/>
      <c r="G5" s="854"/>
      <c r="H5" s="336" t="s">
        <v>635</v>
      </c>
      <c r="I5" s="854"/>
      <c r="J5" s="846"/>
      <c r="K5" s="853"/>
      <c r="L5" s="829"/>
      <c r="M5" s="832"/>
      <c r="N5" s="835"/>
      <c r="O5" s="390"/>
    </row>
    <row r="6" spans="1:15" s="395" customFormat="1" ht="18" customHeight="1" thickBot="1" x14ac:dyDescent="0.25">
      <c r="A6" s="392"/>
      <c r="B6" s="340"/>
      <c r="C6" s="357" t="s">
        <v>217</v>
      </c>
      <c r="D6" s="357" t="s">
        <v>218</v>
      </c>
      <c r="E6" s="357" t="s">
        <v>219</v>
      </c>
      <c r="F6" s="357" t="s">
        <v>128</v>
      </c>
      <c r="G6" s="357" t="s">
        <v>220</v>
      </c>
      <c r="H6" s="357" t="s">
        <v>221</v>
      </c>
      <c r="I6" s="357" t="s">
        <v>222</v>
      </c>
      <c r="J6" s="393" t="s">
        <v>129</v>
      </c>
      <c r="K6" s="394" t="s">
        <v>694</v>
      </c>
    </row>
    <row r="7" spans="1:15" s="16" customFormat="1" x14ac:dyDescent="0.2">
      <c r="A7" s="20">
        <v>1</v>
      </c>
      <c r="B7" s="337" t="s">
        <v>213</v>
      </c>
      <c r="C7" s="567">
        <f>SUM(C8:C12)</f>
        <v>268.79999999999995</v>
      </c>
      <c r="D7" s="567">
        <f>SUM(D8:D12)</f>
        <v>264.7</v>
      </c>
      <c r="E7" s="567">
        <f>SUM(E8:E12)</f>
        <v>9.6999999999999993</v>
      </c>
      <c r="F7" s="567">
        <f t="shared" ref="F7:F13" si="0">C7+E7</f>
        <v>278.49999999999994</v>
      </c>
      <c r="G7" s="37">
        <f>SUM(G8:G12)</f>
        <v>6122239</v>
      </c>
      <c r="H7" s="37">
        <f>SUM(H8:H12)</f>
        <v>5967919</v>
      </c>
      <c r="I7" s="37">
        <f>SUM(I8:I12)</f>
        <v>473188</v>
      </c>
      <c r="J7" s="87">
        <f t="shared" ref="J7:J13" si="1">G7+I7</f>
        <v>6595427</v>
      </c>
      <c r="K7" s="176">
        <f>IF(F7=0,0,J7/F7/12)</f>
        <v>1973.4970077797732</v>
      </c>
      <c r="L7" s="200">
        <v>1421</v>
      </c>
      <c r="M7" s="201">
        <v>1657</v>
      </c>
      <c r="N7" s="202">
        <v>2080</v>
      </c>
    </row>
    <row r="8" spans="1:15" x14ac:dyDescent="0.2">
      <c r="A8" s="20">
        <v>2</v>
      </c>
      <c r="B8" s="338" t="s">
        <v>1208</v>
      </c>
      <c r="C8" s="579">
        <v>57.5</v>
      </c>
      <c r="D8" s="579">
        <v>57</v>
      </c>
      <c r="E8" s="579">
        <v>2.6</v>
      </c>
      <c r="F8" s="567">
        <f t="shared" si="0"/>
        <v>60.1</v>
      </c>
      <c r="G8" s="80">
        <v>1664396</v>
      </c>
      <c r="H8" s="80">
        <v>1619979</v>
      </c>
      <c r="I8" s="80">
        <v>176896</v>
      </c>
      <c r="J8" s="87">
        <f t="shared" si="1"/>
        <v>1841292</v>
      </c>
      <c r="K8" s="176">
        <f t="shared" ref="K8:K30" si="2">IF(F8=0,0,J8/F8/12)</f>
        <v>2553.0948419301162</v>
      </c>
      <c r="L8" s="203">
        <v>1923</v>
      </c>
      <c r="M8" s="199">
        <v>2232</v>
      </c>
      <c r="N8" s="204">
        <v>2841</v>
      </c>
    </row>
    <row r="9" spans="1:15" x14ac:dyDescent="0.2">
      <c r="A9" s="20">
        <v>3</v>
      </c>
      <c r="B9" s="338" t="s">
        <v>174</v>
      </c>
      <c r="C9" s="579">
        <v>89.5</v>
      </c>
      <c r="D9" s="579">
        <v>89</v>
      </c>
      <c r="E9" s="579">
        <v>3.5</v>
      </c>
      <c r="F9" s="567">
        <f t="shared" si="0"/>
        <v>93</v>
      </c>
      <c r="G9" s="80">
        <v>2193370</v>
      </c>
      <c r="H9" s="80">
        <v>2149570</v>
      </c>
      <c r="I9" s="80">
        <v>170304</v>
      </c>
      <c r="J9" s="87">
        <f t="shared" si="1"/>
        <v>2363674</v>
      </c>
      <c r="K9" s="176">
        <f t="shared" si="2"/>
        <v>2117.9874551971325</v>
      </c>
      <c r="L9" s="203">
        <v>1576</v>
      </c>
      <c r="M9" s="199">
        <v>1812</v>
      </c>
      <c r="N9" s="204">
        <v>2210</v>
      </c>
    </row>
    <row r="10" spans="1:15" x14ac:dyDescent="0.2">
      <c r="A10" s="20">
        <v>4</v>
      </c>
      <c r="B10" s="338" t="s">
        <v>175</v>
      </c>
      <c r="C10" s="579">
        <v>118.9</v>
      </c>
      <c r="D10" s="579">
        <v>115.9</v>
      </c>
      <c r="E10" s="579">
        <v>3.6</v>
      </c>
      <c r="F10" s="567">
        <f t="shared" si="0"/>
        <v>122.5</v>
      </c>
      <c r="G10" s="80">
        <v>2225738</v>
      </c>
      <c r="H10" s="80">
        <v>2159635</v>
      </c>
      <c r="I10" s="80">
        <v>120458</v>
      </c>
      <c r="J10" s="87">
        <f t="shared" si="1"/>
        <v>2346196</v>
      </c>
      <c r="K10" s="176">
        <f t="shared" si="2"/>
        <v>1596.051700680272</v>
      </c>
      <c r="L10" s="203">
        <v>1329</v>
      </c>
      <c r="M10" s="199">
        <v>1459</v>
      </c>
      <c r="N10" s="204">
        <v>1705</v>
      </c>
    </row>
    <row r="11" spans="1:15" x14ac:dyDescent="0.2">
      <c r="A11" s="20">
        <v>5</v>
      </c>
      <c r="B11" s="338" t="s">
        <v>176</v>
      </c>
      <c r="C11" s="579">
        <v>1.9</v>
      </c>
      <c r="D11" s="579">
        <v>1.8</v>
      </c>
      <c r="E11" s="579">
        <v>0</v>
      </c>
      <c r="F11" s="567">
        <f t="shared" si="0"/>
        <v>1.9</v>
      </c>
      <c r="G11" s="80">
        <v>24662</v>
      </c>
      <c r="H11" s="80">
        <v>24662</v>
      </c>
      <c r="I11" s="80">
        <v>4140</v>
      </c>
      <c r="J11" s="87">
        <f t="shared" si="1"/>
        <v>28802</v>
      </c>
      <c r="K11" s="176">
        <f t="shared" si="2"/>
        <v>1263.2456140350878</v>
      </c>
      <c r="L11" s="203">
        <v>1148</v>
      </c>
      <c r="M11" s="199">
        <v>1165</v>
      </c>
      <c r="N11" s="204">
        <v>1534</v>
      </c>
    </row>
    <row r="12" spans="1:15" x14ac:dyDescent="0.2">
      <c r="A12" s="20">
        <v>6</v>
      </c>
      <c r="B12" s="338" t="s">
        <v>177</v>
      </c>
      <c r="C12" s="579">
        <v>1</v>
      </c>
      <c r="D12" s="579">
        <v>1</v>
      </c>
      <c r="E12" s="579">
        <v>0</v>
      </c>
      <c r="F12" s="567">
        <f t="shared" si="0"/>
        <v>1</v>
      </c>
      <c r="G12" s="80">
        <v>14073</v>
      </c>
      <c r="H12" s="80">
        <v>14073</v>
      </c>
      <c r="I12" s="80">
        <v>1390</v>
      </c>
      <c r="J12" s="87">
        <f t="shared" si="1"/>
        <v>15463</v>
      </c>
      <c r="K12" s="176">
        <f t="shared" si="2"/>
        <v>1288.5833333333333</v>
      </c>
      <c r="L12" s="203">
        <v>1289</v>
      </c>
      <c r="M12" s="199">
        <v>1289</v>
      </c>
      <c r="N12" s="204">
        <v>1289</v>
      </c>
    </row>
    <row r="13" spans="1:15" x14ac:dyDescent="0.2">
      <c r="A13" s="20">
        <v>7</v>
      </c>
      <c r="B13" s="337" t="s">
        <v>51</v>
      </c>
      <c r="C13" s="579">
        <v>30.6</v>
      </c>
      <c r="D13" s="579">
        <v>30.5</v>
      </c>
      <c r="E13" s="579">
        <v>0.2</v>
      </c>
      <c r="F13" s="567">
        <f t="shared" si="0"/>
        <v>30.8</v>
      </c>
      <c r="G13" s="80">
        <v>451485</v>
      </c>
      <c r="H13" s="80">
        <v>444335</v>
      </c>
      <c r="I13" s="80">
        <v>16902</v>
      </c>
      <c r="J13" s="87">
        <f t="shared" si="1"/>
        <v>468387</v>
      </c>
      <c r="K13" s="176">
        <f t="shared" si="2"/>
        <v>1267.2808441558441</v>
      </c>
      <c r="L13" s="203">
        <v>1001</v>
      </c>
      <c r="M13" s="199">
        <v>1199</v>
      </c>
      <c r="N13" s="204">
        <v>1556</v>
      </c>
    </row>
    <row r="14" spans="1:15" x14ac:dyDescent="0.2">
      <c r="A14" s="20"/>
      <c r="B14" s="338" t="s">
        <v>234</v>
      </c>
      <c r="C14" s="580"/>
      <c r="D14" s="580"/>
      <c r="E14" s="580"/>
      <c r="F14" s="581"/>
      <c r="G14" s="81"/>
      <c r="H14" s="81"/>
      <c r="I14" s="81"/>
      <c r="J14" s="148"/>
      <c r="K14" s="176"/>
      <c r="L14" s="203"/>
      <c r="M14" s="199"/>
      <c r="N14" s="204"/>
    </row>
    <row r="15" spans="1:15" x14ac:dyDescent="0.2">
      <c r="A15" s="20">
        <v>8</v>
      </c>
      <c r="B15" s="338" t="s">
        <v>55</v>
      </c>
      <c r="C15" s="579">
        <v>13.208</v>
      </c>
      <c r="D15" s="579">
        <v>13.208</v>
      </c>
      <c r="E15" s="579">
        <v>8.5000000000000006E-2</v>
      </c>
      <c r="F15" s="567">
        <f t="shared" ref="F15:F21" si="3">C15+E15</f>
        <v>13.293000000000001</v>
      </c>
      <c r="G15" s="80">
        <v>231745</v>
      </c>
      <c r="H15" s="80">
        <v>224595</v>
      </c>
      <c r="I15" s="80">
        <v>9670</v>
      </c>
      <c r="J15" s="87">
        <f t="shared" ref="J15:J21" si="4">G15+I15</f>
        <v>241415</v>
      </c>
      <c r="K15" s="176">
        <f t="shared" si="2"/>
        <v>1513.4218510995761</v>
      </c>
      <c r="L15" s="203">
        <v>1227</v>
      </c>
      <c r="M15" s="199">
        <v>1555</v>
      </c>
      <c r="N15" s="204">
        <v>1623</v>
      </c>
    </row>
    <row r="16" spans="1:15" x14ac:dyDescent="0.2">
      <c r="A16" s="20">
        <v>9</v>
      </c>
      <c r="B16" s="337" t="s">
        <v>214</v>
      </c>
      <c r="C16" s="567">
        <f>SUM(C17:C19)</f>
        <v>96.9</v>
      </c>
      <c r="D16" s="567">
        <f>SUM(D17:D19)</f>
        <v>96.8</v>
      </c>
      <c r="E16" s="567">
        <f>SUM(E17:E19)</f>
        <v>2.7</v>
      </c>
      <c r="F16" s="567">
        <f t="shared" si="3"/>
        <v>99.600000000000009</v>
      </c>
      <c r="G16" s="37">
        <f>SUM(G17:G19)</f>
        <v>1688660</v>
      </c>
      <c r="H16" s="37">
        <f>SUM(H17:H19)</f>
        <v>1655039</v>
      </c>
      <c r="I16" s="37">
        <f>SUM(I17:I19)</f>
        <v>101631</v>
      </c>
      <c r="J16" s="87">
        <f t="shared" si="4"/>
        <v>1790291</v>
      </c>
      <c r="K16" s="176">
        <f t="shared" si="2"/>
        <v>1497.9007697456491</v>
      </c>
      <c r="L16" s="203">
        <v>1048</v>
      </c>
      <c r="M16" s="199">
        <v>1260</v>
      </c>
      <c r="N16" s="204">
        <v>1689</v>
      </c>
    </row>
    <row r="17" spans="1:14" x14ac:dyDescent="0.2">
      <c r="A17" s="20">
        <v>10</v>
      </c>
      <c r="B17" s="338" t="s">
        <v>178</v>
      </c>
      <c r="C17" s="579">
        <v>40.6</v>
      </c>
      <c r="D17" s="579">
        <v>40.5</v>
      </c>
      <c r="E17" s="579">
        <v>0</v>
      </c>
      <c r="F17" s="567">
        <f t="shared" si="3"/>
        <v>40.6</v>
      </c>
      <c r="G17" s="80">
        <v>820418</v>
      </c>
      <c r="H17" s="80">
        <v>794468</v>
      </c>
      <c r="I17" s="80">
        <v>11460</v>
      </c>
      <c r="J17" s="87">
        <f t="shared" si="4"/>
        <v>831878</v>
      </c>
      <c r="K17" s="176">
        <f t="shared" si="2"/>
        <v>1707.4671592775039</v>
      </c>
      <c r="L17" s="203">
        <v>1084</v>
      </c>
      <c r="M17" s="199">
        <v>1342</v>
      </c>
      <c r="N17" s="204">
        <v>1948</v>
      </c>
    </row>
    <row r="18" spans="1:14" x14ac:dyDescent="0.2">
      <c r="A18" s="20">
        <v>11</v>
      </c>
      <c r="B18" s="338" t="s">
        <v>130</v>
      </c>
      <c r="C18" s="579">
        <v>56.3</v>
      </c>
      <c r="D18" s="579">
        <v>56.3</v>
      </c>
      <c r="E18" s="579">
        <v>2.7</v>
      </c>
      <c r="F18" s="567">
        <f t="shared" si="3"/>
        <v>59</v>
      </c>
      <c r="G18" s="80">
        <v>868242</v>
      </c>
      <c r="H18" s="80">
        <v>860571</v>
      </c>
      <c r="I18" s="80">
        <v>90171</v>
      </c>
      <c r="J18" s="87">
        <f t="shared" si="4"/>
        <v>958413</v>
      </c>
      <c r="K18" s="176">
        <f t="shared" si="2"/>
        <v>1353.6906779661017</v>
      </c>
      <c r="L18" s="203">
        <v>1023</v>
      </c>
      <c r="M18" s="199">
        <v>1226</v>
      </c>
      <c r="N18" s="204">
        <v>1433</v>
      </c>
    </row>
    <row r="19" spans="1:14" x14ac:dyDescent="0.2">
      <c r="A19" s="20">
        <v>12</v>
      </c>
      <c r="B19" s="338" t="s">
        <v>118</v>
      </c>
      <c r="C19" s="579">
        <v>0</v>
      </c>
      <c r="D19" s="579">
        <v>0</v>
      </c>
      <c r="E19" s="579">
        <v>0</v>
      </c>
      <c r="F19" s="567">
        <f t="shared" si="3"/>
        <v>0</v>
      </c>
      <c r="G19" s="583">
        <v>0</v>
      </c>
      <c r="H19" s="583">
        <v>0</v>
      </c>
      <c r="I19" s="583">
        <v>0</v>
      </c>
      <c r="J19" s="87">
        <f t="shared" si="4"/>
        <v>0</v>
      </c>
      <c r="K19" s="176">
        <f t="shared" si="2"/>
        <v>0</v>
      </c>
      <c r="L19" s="203">
        <v>0</v>
      </c>
      <c r="M19" s="199">
        <v>0</v>
      </c>
      <c r="N19" s="204">
        <v>0</v>
      </c>
    </row>
    <row r="20" spans="1:14" x14ac:dyDescent="0.2">
      <c r="A20" s="20">
        <v>13</v>
      </c>
      <c r="B20" s="337" t="s">
        <v>211</v>
      </c>
      <c r="C20" s="579">
        <v>9.1</v>
      </c>
      <c r="D20" s="579">
        <v>8.6999999999999993</v>
      </c>
      <c r="E20" s="579">
        <v>2.4</v>
      </c>
      <c r="F20" s="567">
        <f t="shared" si="3"/>
        <v>11.5</v>
      </c>
      <c r="G20" s="80">
        <v>178498</v>
      </c>
      <c r="H20" s="80">
        <v>170620</v>
      </c>
      <c r="I20" s="80">
        <v>54256</v>
      </c>
      <c r="J20" s="87">
        <f t="shared" si="4"/>
        <v>232754</v>
      </c>
      <c r="K20" s="176">
        <f t="shared" si="2"/>
        <v>1686.623188405797</v>
      </c>
      <c r="L20" s="203">
        <v>1383</v>
      </c>
      <c r="M20" s="199">
        <v>1617</v>
      </c>
      <c r="N20" s="204">
        <v>1733</v>
      </c>
    </row>
    <row r="21" spans="1:14" ht="31.5" x14ac:dyDescent="0.2">
      <c r="A21" s="20">
        <v>14</v>
      </c>
      <c r="B21" s="337" t="s">
        <v>52</v>
      </c>
      <c r="C21" s="579">
        <v>36.9</v>
      </c>
      <c r="D21" s="579">
        <v>36.9</v>
      </c>
      <c r="E21" s="579">
        <v>0.2</v>
      </c>
      <c r="F21" s="567">
        <f t="shared" si="3"/>
        <v>37.1</v>
      </c>
      <c r="G21" s="80">
        <v>383724</v>
      </c>
      <c r="H21" s="80">
        <v>383724</v>
      </c>
      <c r="I21" s="80">
        <v>2491</v>
      </c>
      <c r="J21" s="87">
        <f t="shared" si="4"/>
        <v>386215</v>
      </c>
      <c r="K21" s="176">
        <f t="shared" si="2"/>
        <v>867.50898472596589</v>
      </c>
      <c r="L21" s="203">
        <v>738</v>
      </c>
      <c r="M21" s="199">
        <v>804</v>
      </c>
      <c r="N21" s="204">
        <v>937</v>
      </c>
    </row>
    <row r="22" spans="1:14" ht="47.25" x14ac:dyDescent="0.2">
      <c r="A22" s="20">
        <v>15</v>
      </c>
      <c r="B22" s="337" t="s">
        <v>252</v>
      </c>
      <c r="C22" s="567">
        <f>SUM(C23:C26)</f>
        <v>0</v>
      </c>
      <c r="D22" s="567">
        <f>SUM(D23:D26)</f>
        <v>0</v>
      </c>
      <c r="E22" s="567">
        <f>SUM(E23:E26)</f>
        <v>0</v>
      </c>
      <c r="F22" s="567">
        <f>SUM(F27:F27)</f>
        <v>0</v>
      </c>
      <c r="G22" s="37">
        <f>SUM(G23:G26)</f>
        <v>0</v>
      </c>
      <c r="H22" s="37">
        <f>SUM(H23:H26)</f>
        <v>0</v>
      </c>
      <c r="I22" s="37">
        <f>SUM(I23:I26)</f>
        <v>0</v>
      </c>
      <c r="J22" s="87">
        <f>SUM(J23:J26)</f>
        <v>0</v>
      </c>
      <c r="K22" s="176">
        <f t="shared" si="2"/>
        <v>0</v>
      </c>
      <c r="L22" s="236" t="s">
        <v>245</v>
      </c>
      <c r="M22" s="19" t="s">
        <v>245</v>
      </c>
      <c r="N22" s="239" t="s">
        <v>245</v>
      </c>
    </row>
    <row r="23" spans="1:14" x14ac:dyDescent="0.2">
      <c r="A23" s="20" t="s">
        <v>212</v>
      </c>
      <c r="B23" s="582" t="s">
        <v>1316</v>
      </c>
      <c r="C23" s="583">
        <v>0</v>
      </c>
      <c r="D23" s="583">
        <v>0</v>
      </c>
      <c r="E23" s="583">
        <v>0</v>
      </c>
      <c r="F23" s="567">
        <f t="shared" ref="F23:F29" si="5">C23+E23</f>
        <v>0</v>
      </c>
      <c r="G23" s="583">
        <v>0</v>
      </c>
      <c r="H23" s="583">
        <v>0</v>
      </c>
      <c r="I23" s="583">
        <v>0</v>
      </c>
      <c r="J23" s="87">
        <f>G23+I23</f>
        <v>0</v>
      </c>
      <c r="K23" s="176">
        <f t="shared" si="2"/>
        <v>0</v>
      </c>
      <c r="L23" s="236" t="s">
        <v>245</v>
      </c>
      <c r="M23" s="19" t="s">
        <v>245</v>
      </c>
      <c r="N23" s="239" t="s">
        <v>245</v>
      </c>
    </row>
    <row r="24" spans="1:14" x14ac:dyDescent="0.2">
      <c r="A24" s="20" t="s">
        <v>307</v>
      </c>
      <c r="B24" s="582" t="s">
        <v>1316</v>
      </c>
      <c r="C24" s="583">
        <v>0</v>
      </c>
      <c r="D24" s="583">
        <v>0</v>
      </c>
      <c r="E24" s="583">
        <v>0</v>
      </c>
      <c r="F24" s="567">
        <f t="shared" si="5"/>
        <v>0</v>
      </c>
      <c r="G24" s="583">
        <v>0</v>
      </c>
      <c r="H24" s="583">
        <v>0</v>
      </c>
      <c r="I24" s="583">
        <v>0</v>
      </c>
      <c r="J24" s="87">
        <f>G24+I24</f>
        <v>0</v>
      </c>
      <c r="K24" s="176">
        <f t="shared" si="2"/>
        <v>0</v>
      </c>
      <c r="L24" s="236" t="s">
        <v>245</v>
      </c>
      <c r="M24" s="19" t="s">
        <v>245</v>
      </c>
      <c r="N24" s="239" t="s">
        <v>245</v>
      </c>
    </row>
    <row r="25" spans="1:14" x14ac:dyDescent="0.2">
      <c r="A25" s="20" t="s">
        <v>308</v>
      </c>
      <c r="B25" s="582" t="s">
        <v>1316</v>
      </c>
      <c r="C25" s="583">
        <v>0</v>
      </c>
      <c r="D25" s="583">
        <v>0</v>
      </c>
      <c r="E25" s="583">
        <v>0</v>
      </c>
      <c r="F25" s="567">
        <f t="shared" si="5"/>
        <v>0</v>
      </c>
      <c r="G25" s="583">
        <v>0</v>
      </c>
      <c r="H25" s="583">
        <v>0</v>
      </c>
      <c r="I25" s="583">
        <v>0</v>
      </c>
      <c r="J25" s="87">
        <f>G25+I25</f>
        <v>0</v>
      </c>
      <c r="K25" s="176">
        <f t="shared" si="2"/>
        <v>0</v>
      </c>
      <c r="L25" s="236" t="s">
        <v>245</v>
      </c>
      <c r="M25" s="19" t="s">
        <v>245</v>
      </c>
      <c r="N25" s="239" t="s">
        <v>245</v>
      </c>
    </row>
    <row r="26" spans="1:14" ht="16.5" customHeight="1" x14ac:dyDescent="0.2">
      <c r="A26" s="20" t="s">
        <v>309</v>
      </c>
      <c r="B26" s="582" t="s">
        <v>1316</v>
      </c>
      <c r="C26" s="583">
        <v>0</v>
      </c>
      <c r="D26" s="583">
        <v>0</v>
      </c>
      <c r="E26" s="583">
        <v>0</v>
      </c>
      <c r="F26" s="567">
        <f t="shared" si="5"/>
        <v>0</v>
      </c>
      <c r="G26" s="583">
        <v>0</v>
      </c>
      <c r="H26" s="583">
        <v>0</v>
      </c>
      <c r="I26" s="583">
        <v>0</v>
      </c>
      <c r="J26" s="87">
        <f>G26+I26</f>
        <v>0</v>
      </c>
      <c r="K26" s="176">
        <f t="shared" si="2"/>
        <v>0</v>
      </c>
      <c r="L26" s="236" t="s">
        <v>245</v>
      </c>
      <c r="M26" s="19" t="s">
        <v>245</v>
      </c>
      <c r="N26" s="239" t="s">
        <v>245</v>
      </c>
    </row>
    <row r="27" spans="1:14" x14ac:dyDescent="0.2">
      <c r="A27" s="20"/>
      <c r="B27" s="338"/>
      <c r="C27" s="580"/>
      <c r="D27" s="580"/>
      <c r="E27" s="580"/>
      <c r="F27" s="581">
        <f t="shared" si="5"/>
        <v>0</v>
      </c>
      <c r="G27" s="81"/>
      <c r="H27" s="81"/>
      <c r="I27" s="81"/>
      <c r="J27" s="148"/>
      <c r="K27" s="176"/>
      <c r="L27" s="237"/>
      <c r="M27" s="199"/>
      <c r="N27" s="238"/>
    </row>
    <row r="28" spans="1:14" x14ac:dyDescent="0.2">
      <c r="A28" s="20">
        <v>16</v>
      </c>
      <c r="B28" s="337" t="s">
        <v>53</v>
      </c>
      <c r="C28" s="579">
        <v>6.9</v>
      </c>
      <c r="D28" s="579">
        <v>6.9</v>
      </c>
      <c r="E28" s="579">
        <v>5.7</v>
      </c>
      <c r="F28" s="567">
        <f t="shared" si="5"/>
        <v>12.600000000000001</v>
      </c>
      <c r="G28" s="80">
        <v>95705</v>
      </c>
      <c r="H28" s="80">
        <v>95705</v>
      </c>
      <c r="I28" s="80">
        <v>78068</v>
      </c>
      <c r="J28" s="87">
        <f>G28+I28</f>
        <v>173773</v>
      </c>
      <c r="K28" s="176">
        <f t="shared" si="2"/>
        <v>1149.2923280423279</v>
      </c>
      <c r="L28" s="203">
        <v>829</v>
      </c>
      <c r="M28" s="199">
        <v>1093</v>
      </c>
      <c r="N28" s="204">
        <v>1242</v>
      </c>
    </row>
    <row r="29" spans="1:14" x14ac:dyDescent="0.2">
      <c r="A29" s="20">
        <v>17</v>
      </c>
      <c r="B29" s="337" t="s">
        <v>54</v>
      </c>
      <c r="C29" s="579">
        <v>0</v>
      </c>
      <c r="D29" s="579">
        <v>0</v>
      </c>
      <c r="E29" s="579">
        <v>9.9</v>
      </c>
      <c r="F29" s="567">
        <f t="shared" si="5"/>
        <v>9.9</v>
      </c>
      <c r="G29" s="80">
        <v>3500</v>
      </c>
      <c r="H29" s="80">
        <v>3500</v>
      </c>
      <c r="I29" s="80">
        <v>93800</v>
      </c>
      <c r="J29" s="87">
        <f>G29+I29</f>
        <v>97300</v>
      </c>
      <c r="K29" s="176">
        <f t="shared" si="2"/>
        <v>819.02356902356905</v>
      </c>
      <c r="L29" s="203">
        <v>640</v>
      </c>
      <c r="M29" s="199">
        <v>782</v>
      </c>
      <c r="N29" s="204">
        <v>866</v>
      </c>
    </row>
    <row r="30" spans="1:14" ht="16.5" thickBot="1" x14ac:dyDescent="0.25">
      <c r="A30" s="21">
        <v>18</v>
      </c>
      <c r="B30" s="339" t="s">
        <v>253</v>
      </c>
      <c r="C30" s="570">
        <f t="shared" ref="C30:J30" si="6">C7+C13+C16+C20+C21+C28+C29</f>
        <v>449.19999999999993</v>
      </c>
      <c r="D30" s="570">
        <f t="shared" si="6"/>
        <v>444.49999999999994</v>
      </c>
      <c r="E30" s="570">
        <f t="shared" si="6"/>
        <v>30.799999999999997</v>
      </c>
      <c r="F30" s="570">
        <f t="shared" si="6"/>
        <v>480</v>
      </c>
      <c r="G30" s="38">
        <f t="shared" si="6"/>
        <v>8923811</v>
      </c>
      <c r="H30" s="38">
        <f t="shared" si="6"/>
        <v>8720842</v>
      </c>
      <c r="I30" s="38">
        <f t="shared" si="6"/>
        <v>820336</v>
      </c>
      <c r="J30" s="88">
        <f t="shared" si="6"/>
        <v>9744147</v>
      </c>
      <c r="K30" s="177">
        <f t="shared" si="2"/>
        <v>1691.6921875</v>
      </c>
      <c r="L30" s="205">
        <v>1256</v>
      </c>
      <c r="M30" s="206">
        <v>1536</v>
      </c>
      <c r="N30" s="207">
        <v>1933</v>
      </c>
    </row>
    <row r="31" spans="1:14" ht="16.5" thickBot="1" x14ac:dyDescent="0.25">
      <c r="A31" s="12"/>
      <c r="B31" s="12"/>
      <c r="C31" s="15"/>
      <c r="D31" s="12"/>
      <c r="E31" s="12"/>
      <c r="F31" s="15"/>
      <c r="G31" s="15"/>
      <c r="H31" s="15"/>
      <c r="I31" s="15"/>
      <c r="J31" s="15"/>
    </row>
    <row r="32" spans="1:14" ht="16.5" thickBot="1" x14ac:dyDescent="0.3">
      <c r="A32" s="847" t="s">
        <v>10</v>
      </c>
      <c r="B32" s="848"/>
      <c r="C32" s="848"/>
      <c r="D32" s="848"/>
      <c r="E32" s="848"/>
      <c r="F32" s="848"/>
      <c r="G32" s="848"/>
      <c r="H32" s="848"/>
      <c r="I32" s="848"/>
      <c r="J32" s="849"/>
      <c r="L32" s="240" t="s">
        <v>756</v>
      </c>
      <c r="M32" s="241"/>
      <c r="N32" s="242"/>
    </row>
    <row r="33" spans="1:14" x14ac:dyDescent="0.25">
      <c r="A33" s="837" t="s">
        <v>695</v>
      </c>
      <c r="B33" s="838"/>
      <c r="C33" s="838"/>
      <c r="D33" s="838"/>
      <c r="E33" s="838"/>
      <c r="F33" s="838"/>
      <c r="G33" s="838"/>
      <c r="H33" s="838"/>
      <c r="I33" s="838"/>
      <c r="J33" s="839"/>
    </row>
    <row r="34" spans="1:14" ht="50.25" customHeight="1" x14ac:dyDescent="0.2">
      <c r="B34" s="836" t="s">
        <v>1241</v>
      </c>
      <c r="C34" s="836"/>
      <c r="D34" s="836"/>
      <c r="E34" s="836"/>
      <c r="F34" s="836"/>
      <c r="G34" s="836"/>
      <c r="H34" s="836"/>
      <c r="I34" s="836"/>
      <c r="J34" s="836"/>
    </row>
    <row r="35" spans="1:14" x14ac:dyDescent="0.2">
      <c r="B35" s="250" t="s">
        <v>616</v>
      </c>
      <c r="C35" s="251"/>
      <c r="D35" s="251"/>
      <c r="E35" s="251"/>
      <c r="F35" s="251"/>
      <c r="G35" s="251"/>
      <c r="H35" s="251"/>
      <c r="I35" s="251"/>
      <c r="J35" s="251"/>
    </row>
    <row r="36" spans="1:14" x14ac:dyDescent="0.2">
      <c r="B36" s="250" t="s">
        <v>617</v>
      </c>
      <c r="C36" s="251"/>
      <c r="D36" s="251"/>
      <c r="E36" s="251"/>
      <c r="F36" s="251"/>
      <c r="G36" s="251"/>
      <c r="H36" s="251"/>
      <c r="I36" s="251"/>
      <c r="J36" s="251"/>
    </row>
    <row r="37" spans="1:14" x14ac:dyDescent="0.2">
      <c r="B37" s="250" t="s">
        <v>618</v>
      </c>
      <c r="C37" s="251"/>
      <c r="D37" s="251"/>
      <c r="E37" s="251"/>
      <c r="F37" s="251"/>
      <c r="G37" s="251"/>
      <c r="H37" s="251"/>
      <c r="I37" s="251"/>
      <c r="J37" s="251"/>
    </row>
    <row r="38" spans="1:14" x14ac:dyDescent="0.2">
      <c r="A38" s="814" t="s">
        <v>1324</v>
      </c>
      <c r="B38" s="814"/>
      <c r="C38" s="814"/>
      <c r="D38" s="814"/>
      <c r="E38" s="814"/>
      <c r="F38" s="814"/>
      <c r="G38" s="814"/>
      <c r="H38" s="814"/>
      <c r="I38" s="814"/>
      <c r="J38" s="814"/>
      <c r="K38" s="814"/>
      <c r="L38" s="814"/>
      <c r="M38" s="814"/>
      <c r="N38" s="814"/>
    </row>
  </sheetData>
  <mergeCells count="20">
    <mergeCell ref="A1:K1"/>
    <mergeCell ref="A2:K2"/>
    <mergeCell ref="J3:J5"/>
    <mergeCell ref="A32:J32"/>
    <mergeCell ref="C3:F3"/>
    <mergeCell ref="H3:H4"/>
    <mergeCell ref="K3:K5"/>
    <mergeCell ref="G3:G5"/>
    <mergeCell ref="I3:I5"/>
    <mergeCell ref="C4:C5"/>
    <mergeCell ref="E4:E5"/>
    <mergeCell ref="F4:F5"/>
    <mergeCell ref="B3:B5"/>
    <mergeCell ref="A3:A5"/>
    <mergeCell ref="A38:N38"/>
    <mergeCell ref="L3:L5"/>
    <mergeCell ref="M3:M5"/>
    <mergeCell ref="N3:N5"/>
    <mergeCell ref="B34:J34"/>
    <mergeCell ref="A33:J33"/>
  </mergeCells>
  <phoneticPr fontId="0" type="noConversion"/>
  <printOptions gridLines="1"/>
  <pageMargins left="0.47244094488188981" right="0.31496062992125984" top="0.74803149606299213" bottom="0.39370078740157483" header="0.51181102362204722" footer="0.27559055118110237"/>
  <pageSetup paperSize="9" scale="57" orientation="landscape" r:id="rId1"/>
  <headerFooter alignWithMargins="0"/>
  <ignoredErrors>
    <ignoredError sqref="F7:F30 J22:J30"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O37"/>
  <sheetViews>
    <sheetView zoomScaleNormal="100" workbookViewId="0">
      <pane xSplit="2" ySplit="6" topLeftCell="C7" activePane="bottomRight" state="frozen"/>
      <selection pane="topRight" activeCell="C1" sqref="C1"/>
      <selection pane="bottomLeft" activeCell="A7" sqref="A7"/>
      <selection pane="bottomRight" activeCell="H25" sqref="H25"/>
    </sheetView>
  </sheetViews>
  <sheetFormatPr defaultColWidth="9.140625" defaultRowHeight="15.75" x14ac:dyDescent="0.2"/>
  <cols>
    <col min="1" max="1" width="5.5703125" style="18" customWidth="1"/>
    <col min="2" max="2" width="60.28515625" style="27" customWidth="1"/>
    <col min="3" max="3" width="14.7109375" style="13" customWidth="1"/>
    <col min="4" max="4" width="14" style="13" customWidth="1"/>
    <col min="5" max="5" width="15.85546875" style="13" customWidth="1"/>
    <col min="6" max="6" width="15.7109375" style="13" customWidth="1"/>
    <col min="7" max="7" width="19.140625" style="13" customWidth="1"/>
    <col min="8" max="8" width="18.7109375" style="13" customWidth="1"/>
    <col min="9" max="9" width="16.28515625" style="13" customWidth="1"/>
    <col min="10" max="10" width="17.7109375" style="13" bestFit="1" customWidth="1"/>
    <col min="11" max="11" width="13.28515625" style="13" customWidth="1"/>
    <col min="12" max="12" width="12.42578125" style="13" customWidth="1"/>
    <col min="13" max="13" width="9.7109375" style="13" customWidth="1"/>
    <col min="14" max="14" width="9" style="13" customWidth="1"/>
    <col min="15" max="15" width="8.7109375" style="13" customWidth="1"/>
    <col min="16" max="16384" width="9.140625" style="13"/>
  </cols>
  <sheetData>
    <row r="1" spans="1:15" s="355" customFormat="1" ht="35.1" customHeight="1" thickBot="1" x14ac:dyDescent="0.25">
      <c r="A1" s="865" t="s">
        <v>964</v>
      </c>
      <c r="B1" s="866"/>
      <c r="C1" s="866"/>
      <c r="D1" s="866"/>
      <c r="E1" s="866"/>
      <c r="F1" s="866"/>
      <c r="G1" s="866"/>
      <c r="H1" s="866"/>
      <c r="I1" s="866"/>
      <c r="J1" s="866"/>
      <c r="K1" s="866"/>
    </row>
    <row r="2" spans="1:15" s="355" customFormat="1" ht="35.450000000000003" customHeight="1" thickBot="1" x14ac:dyDescent="0.25">
      <c r="A2" s="842" t="s">
        <v>1303</v>
      </c>
      <c r="B2" s="843"/>
      <c r="C2" s="843"/>
      <c r="D2" s="843"/>
      <c r="E2" s="843"/>
      <c r="F2" s="843"/>
      <c r="G2" s="843"/>
      <c r="H2" s="843"/>
      <c r="I2" s="843"/>
      <c r="J2" s="843"/>
      <c r="K2" s="843"/>
      <c r="L2" s="397" t="s">
        <v>709</v>
      </c>
      <c r="M2" s="398"/>
      <c r="N2" s="398"/>
      <c r="O2" s="398"/>
    </row>
    <row r="3" spans="1:15" s="355" customFormat="1" ht="21" customHeight="1" x14ac:dyDescent="0.2">
      <c r="A3" s="855" t="s">
        <v>145</v>
      </c>
      <c r="B3" s="867" t="s">
        <v>767</v>
      </c>
      <c r="C3" s="810" t="s">
        <v>965</v>
      </c>
      <c r="D3" s="810"/>
      <c r="E3" s="810"/>
      <c r="F3" s="810"/>
      <c r="G3" s="810" t="s">
        <v>634</v>
      </c>
      <c r="H3" s="850" t="s">
        <v>234</v>
      </c>
      <c r="I3" s="810" t="s">
        <v>636</v>
      </c>
      <c r="J3" s="845" t="s">
        <v>637</v>
      </c>
      <c r="K3" s="869" t="s">
        <v>710</v>
      </c>
      <c r="L3" s="862" t="s">
        <v>803</v>
      </c>
      <c r="M3" s="827" t="s">
        <v>754</v>
      </c>
      <c r="N3" s="830" t="s">
        <v>768</v>
      </c>
      <c r="O3" s="833" t="s">
        <v>755</v>
      </c>
    </row>
    <row r="4" spans="1:15" s="355" customFormat="1" ht="34.5" customHeight="1" x14ac:dyDescent="0.2">
      <c r="A4" s="856"/>
      <c r="B4" s="868"/>
      <c r="C4" s="854" t="s">
        <v>711</v>
      </c>
      <c r="D4" s="336" t="s">
        <v>234</v>
      </c>
      <c r="E4" s="854" t="s">
        <v>713</v>
      </c>
      <c r="F4" s="854" t="s">
        <v>714</v>
      </c>
      <c r="G4" s="854"/>
      <c r="H4" s="851"/>
      <c r="I4" s="854"/>
      <c r="J4" s="846"/>
      <c r="K4" s="869"/>
      <c r="L4" s="862"/>
      <c r="M4" s="828"/>
      <c r="N4" s="831"/>
      <c r="O4" s="834"/>
    </row>
    <row r="5" spans="1:15" s="391" customFormat="1" ht="63.75" thickBot="1" x14ac:dyDescent="0.25">
      <c r="A5" s="856"/>
      <c r="B5" s="868"/>
      <c r="C5" s="854"/>
      <c r="D5" s="399" t="s">
        <v>712</v>
      </c>
      <c r="E5" s="854"/>
      <c r="F5" s="854"/>
      <c r="G5" s="854"/>
      <c r="H5" s="336" t="s">
        <v>635</v>
      </c>
      <c r="I5" s="854"/>
      <c r="J5" s="846"/>
      <c r="K5" s="870"/>
      <c r="L5" s="863"/>
      <c r="M5" s="829"/>
      <c r="N5" s="832"/>
      <c r="O5" s="835"/>
    </row>
    <row r="6" spans="1:15" s="395" customFormat="1" ht="18" customHeight="1" thickBot="1" x14ac:dyDescent="0.25">
      <c r="A6" s="392"/>
      <c r="B6" s="340"/>
      <c r="C6" s="357" t="s">
        <v>217</v>
      </c>
      <c r="D6" s="357" t="s">
        <v>218</v>
      </c>
      <c r="E6" s="357" t="s">
        <v>219</v>
      </c>
      <c r="F6" s="357" t="s">
        <v>128</v>
      </c>
      <c r="G6" s="357" t="s">
        <v>220</v>
      </c>
      <c r="H6" s="357" t="s">
        <v>221</v>
      </c>
      <c r="I6" s="357" t="s">
        <v>222</v>
      </c>
      <c r="J6" s="393" t="s">
        <v>129</v>
      </c>
      <c r="K6" s="400" t="s">
        <v>694</v>
      </c>
      <c r="L6" s="401" t="s">
        <v>607</v>
      </c>
      <c r="M6" s="402"/>
      <c r="N6" s="402"/>
      <c r="O6" s="402"/>
    </row>
    <row r="7" spans="1:15" s="16" customFormat="1" x14ac:dyDescent="0.2">
      <c r="A7" s="20">
        <v>1</v>
      </c>
      <c r="B7" s="337" t="s">
        <v>213</v>
      </c>
      <c r="C7" s="567">
        <f>SUM(C8:C12)</f>
        <v>140.36399999999998</v>
      </c>
      <c r="D7" s="567">
        <f>SUM(D8:D12)</f>
        <v>138.16</v>
      </c>
      <c r="E7" s="567">
        <f>SUM(E8:E12)</f>
        <v>3.6019999999999999</v>
      </c>
      <c r="F7" s="567">
        <f t="shared" ref="F7:F13" si="0">C7+E7</f>
        <v>143.96599999999998</v>
      </c>
      <c r="G7" s="37">
        <f>SUM(G8:G12)</f>
        <v>3159214.1</v>
      </c>
      <c r="H7" s="37">
        <f>SUM(H8:H12)</f>
        <v>3092956.8100000005</v>
      </c>
      <c r="I7" s="37">
        <f>SUM(I8:I12)</f>
        <v>191526.94</v>
      </c>
      <c r="J7" s="87">
        <f t="shared" ref="J7:J13" si="1">G7+I7</f>
        <v>3350741.04</v>
      </c>
      <c r="K7" s="176">
        <f>IF(F7=0,0,J7/F7/12)</f>
        <v>1939.544197935624</v>
      </c>
      <c r="L7" s="243">
        <f>IF('T6-Zamestnanci_a_mzdy'!F7-'T6a-Zamestnanci_a_mzdy (ženy)'!F7=0,0,('T6-Zamestnanci_a_mzdy'!J7-'T6a-Zamestnanci_a_mzdy (ženy)'!J7)/('T6-Zamestnanci_a_mzdy'!F7-'T6a-Zamestnanci_a_mzdy (ženy)'!F7)/12)</f>
        <v>2009.8302040128647</v>
      </c>
      <c r="M7" s="210">
        <v>1437</v>
      </c>
      <c r="N7" s="211">
        <v>1665</v>
      </c>
      <c r="O7" s="212">
        <v>2080</v>
      </c>
    </row>
    <row r="8" spans="1:15" x14ac:dyDescent="0.2">
      <c r="A8" s="20">
        <v>2</v>
      </c>
      <c r="B8" s="338" t="s">
        <v>1208</v>
      </c>
      <c r="C8" s="579">
        <v>22.41</v>
      </c>
      <c r="D8" s="579">
        <v>22.41</v>
      </c>
      <c r="E8" s="579">
        <v>0.63600000000000001</v>
      </c>
      <c r="F8" s="567">
        <f t="shared" si="0"/>
        <v>23.045999999999999</v>
      </c>
      <c r="G8" s="583">
        <v>584733.42000000004</v>
      </c>
      <c r="H8" s="583">
        <v>575243.42000000004</v>
      </c>
      <c r="I8" s="583">
        <v>46916.97</v>
      </c>
      <c r="J8" s="87">
        <f t="shared" si="1"/>
        <v>631650.39</v>
      </c>
      <c r="K8" s="176">
        <f t="shared" ref="K8:K30" si="2">IF(F8=0,0,J8/F8/12)</f>
        <v>2284.0203289074029</v>
      </c>
      <c r="L8" s="243">
        <f>IF('T6-Zamestnanci_a_mzdy'!F8-'T6a-Zamestnanci_a_mzdy (ženy)'!F8=0,0,('T6-Zamestnanci_a_mzdy'!J8-'T6a-Zamestnanci_a_mzdy (ženy)'!J8)/('T6-Zamestnanci_a_mzdy'!F8-'T6a-Zamestnanci_a_mzdy (ženy)'!F8)/12)</f>
        <v>2720.4476574728769</v>
      </c>
      <c r="M8" s="213">
        <v>1813</v>
      </c>
      <c r="N8" s="214">
        <v>2280</v>
      </c>
      <c r="O8" s="215">
        <v>2761</v>
      </c>
    </row>
    <row r="9" spans="1:15" x14ac:dyDescent="0.2">
      <c r="A9" s="20">
        <v>3</v>
      </c>
      <c r="B9" s="338" t="s">
        <v>174</v>
      </c>
      <c r="C9" s="579">
        <v>46.198999999999998</v>
      </c>
      <c r="D9" s="579">
        <v>45.91</v>
      </c>
      <c r="E9" s="579">
        <v>1.228</v>
      </c>
      <c r="F9" s="567">
        <f t="shared" si="0"/>
        <v>47.427</v>
      </c>
      <c r="G9" s="583">
        <v>1192670.52</v>
      </c>
      <c r="H9" s="583">
        <v>1172172.51</v>
      </c>
      <c r="I9" s="583">
        <v>80658.36</v>
      </c>
      <c r="J9" s="87">
        <f t="shared" si="1"/>
        <v>1273328.8800000001</v>
      </c>
      <c r="K9" s="176">
        <f t="shared" si="2"/>
        <v>2237.3487675796491</v>
      </c>
      <c r="L9" s="243">
        <f>IF('T6-Zamestnanci_a_mzdy'!F9-'T6a-Zamestnanci_a_mzdy (ženy)'!F9=0,0,('T6-Zamestnanci_a_mzdy'!J9-'T6a-Zamestnanci_a_mzdy (ženy)'!J9)/('T6-Zamestnanci_a_mzdy'!F9-'T6a-Zamestnanci_a_mzdy (ženy)'!F9)/12)</f>
        <v>1993.7702879629016</v>
      </c>
      <c r="M9" s="213">
        <v>1651</v>
      </c>
      <c r="N9" s="214">
        <v>1961</v>
      </c>
      <c r="O9" s="215">
        <v>2401</v>
      </c>
    </row>
    <row r="10" spans="1:15" x14ac:dyDescent="0.2">
      <c r="A10" s="20">
        <v>4</v>
      </c>
      <c r="B10" s="338" t="s">
        <v>175</v>
      </c>
      <c r="C10" s="579">
        <v>70.891999999999996</v>
      </c>
      <c r="D10" s="579">
        <v>68.977000000000004</v>
      </c>
      <c r="E10" s="579">
        <v>1.738</v>
      </c>
      <c r="F10" s="567">
        <f t="shared" si="0"/>
        <v>72.63</v>
      </c>
      <c r="G10" s="583">
        <v>1369565.37</v>
      </c>
      <c r="H10" s="583">
        <v>1333296.0900000001</v>
      </c>
      <c r="I10" s="583">
        <v>60361.61</v>
      </c>
      <c r="J10" s="87">
        <f t="shared" si="1"/>
        <v>1429926.9800000002</v>
      </c>
      <c r="K10" s="176">
        <f t="shared" si="2"/>
        <v>1640.6523704621602</v>
      </c>
      <c r="L10" s="243">
        <f>IF('T6-Zamestnanci_a_mzdy'!F10-'T6a-Zamestnanci_a_mzdy (ženy)'!F10=0,0,('T6-Zamestnanci_a_mzdy'!J10-'T6a-Zamestnanci_a_mzdy (ženy)'!J10)/('T6-Zamestnanci_a_mzdy'!F10-'T6a-Zamestnanci_a_mzdy (ženy)'!F10)/12)</f>
        <v>1531.095882628166</v>
      </c>
      <c r="M10" s="213">
        <v>1342</v>
      </c>
      <c r="N10" s="214">
        <v>1473</v>
      </c>
      <c r="O10" s="215">
        <v>1704</v>
      </c>
    </row>
    <row r="11" spans="1:15" x14ac:dyDescent="0.2">
      <c r="A11" s="20">
        <v>5</v>
      </c>
      <c r="B11" s="338" t="s">
        <v>176</v>
      </c>
      <c r="C11" s="579">
        <v>0.86299999999999999</v>
      </c>
      <c r="D11" s="579">
        <v>0.86299999999999999</v>
      </c>
      <c r="E11" s="579">
        <v>0</v>
      </c>
      <c r="F11" s="567">
        <f t="shared" si="0"/>
        <v>0.86299999999999999</v>
      </c>
      <c r="G11" s="583">
        <v>12244.79</v>
      </c>
      <c r="H11" s="583">
        <v>12244.79</v>
      </c>
      <c r="I11" s="583">
        <v>3590</v>
      </c>
      <c r="J11" s="87">
        <f t="shared" si="1"/>
        <v>15834.79</v>
      </c>
      <c r="K11" s="176">
        <f t="shared" si="2"/>
        <v>1529.0449980687526</v>
      </c>
      <c r="L11" s="243">
        <f>IF('T6-Zamestnanci_a_mzdy'!F11-'T6a-Zamestnanci_a_mzdy (ženy)'!F11=0,0,('T6-Zamestnanci_a_mzdy'!J11-'T6a-Zamestnanci_a_mzdy (ženy)'!J11)/('T6-Zamestnanci_a_mzdy'!F11-'T6a-Zamestnanci_a_mzdy (ženy)'!F11)/12)</f>
        <v>1042.0451623272259</v>
      </c>
      <c r="M11" s="213">
        <v>1165</v>
      </c>
      <c r="N11" s="214">
        <v>1534</v>
      </c>
      <c r="O11" s="215">
        <v>1534</v>
      </c>
    </row>
    <row r="12" spans="1:15" x14ac:dyDescent="0.2">
      <c r="A12" s="20">
        <v>6</v>
      </c>
      <c r="B12" s="338" t="s">
        <v>177</v>
      </c>
      <c r="C12" s="579">
        <v>0</v>
      </c>
      <c r="D12" s="579">
        <v>0</v>
      </c>
      <c r="E12" s="579">
        <v>0</v>
      </c>
      <c r="F12" s="567">
        <f t="shared" si="0"/>
        <v>0</v>
      </c>
      <c r="G12" s="583">
        <v>0</v>
      </c>
      <c r="H12" s="583">
        <v>0</v>
      </c>
      <c r="I12" s="583">
        <v>0</v>
      </c>
      <c r="J12" s="87">
        <f t="shared" si="1"/>
        <v>0</v>
      </c>
      <c r="K12" s="176">
        <f t="shared" si="2"/>
        <v>0</v>
      </c>
      <c r="L12" s="243">
        <f>IF('T6-Zamestnanci_a_mzdy'!F12-'T6a-Zamestnanci_a_mzdy (ženy)'!F12=0,0,('T6-Zamestnanci_a_mzdy'!J12-'T6a-Zamestnanci_a_mzdy (ženy)'!J12)/('T6-Zamestnanci_a_mzdy'!F12-'T6a-Zamestnanci_a_mzdy (ženy)'!F12)/12)</f>
        <v>1288.5833333333333</v>
      </c>
      <c r="M12" s="213">
        <v>0</v>
      </c>
      <c r="N12" s="214">
        <v>0</v>
      </c>
      <c r="O12" s="215">
        <v>0</v>
      </c>
    </row>
    <row r="13" spans="1:15" x14ac:dyDescent="0.2">
      <c r="A13" s="20">
        <v>7</v>
      </c>
      <c r="B13" s="337" t="s">
        <v>51</v>
      </c>
      <c r="C13" s="579">
        <v>16.843</v>
      </c>
      <c r="D13" s="579">
        <v>16.843</v>
      </c>
      <c r="E13" s="579">
        <v>0.17</v>
      </c>
      <c r="F13" s="567">
        <f t="shared" si="0"/>
        <v>17.013000000000002</v>
      </c>
      <c r="G13" s="583">
        <v>223830.19</v>
      </c>
      <c r="H13" s="583">
        <v>222080.19</v>
      </c>
      <c r="I13" s="583">
        <v>6024.04</v>
      </c>
      <c r="J13" s="87">
        <f t="shared" si="1"/>
        <v>229854.23</v>
      </c>
      <c r="K13" s="176">
        <f t="shared" si="2"/>
        <v>1125.8754579831109</v>
      </c>
      <c r="L13" s="243">
        <f>IF('T6-Zamestnanci_a_mzdy'!F13-'T6a-Zamestnanci_a_mzdy (ženy)'!F13=0,0,('T6-Zamestnanci_a_mzdy'!J13-'T6a-Zamestnanci_a_mzdy (ženy)'!J13)/('T6-Zamestnanci_a_mzdy'!F13-'T6a-Zamestnanci_a_mzdy (ženy)'!F13)/12)</f>
        <v>1441.7734701772199</v>
      </c>
      <c r="M13" s="213">
        <v>907</v>
      </c>
      <c r="N13" s="214">
        <v>1071</v>
      </c>
      <c r="O13" s="215">
        <v>1199</v>
      </c>
    </row>
    <row r="14" spans="1:15" x14ac:dyDescent="0.2">
      <c r="A14" s="20"/>
      <c r="B14" s="338" t="s">
        <v>234</v>
      </c>
      <c r="C14" s="580"/>
      <c r="D14" s="580"/>
      <c r="E14" s="580"/>
      <c r="F14" s="581"/>
      <c r="G14" s="585"/>
      <c r="H14" s="585"/>
      <c r="I14" s="585"/>
      <c r="J14" s="148"/>
      <c r="K14" s="148"/>
      <c r="L14" s="243"/>
      <c r="M14" s="213"/>
      <c r="N14" s="214"/>
      <c r="O14" s="215"/>
    </row>
    <row r="15" spans="1:15" x14ac:dyDescent="0.2">
      <c r="A15" s="20">
        <v>8</v>
      </c>
      <c r="B15" s="338" t="s">
        <v>55</v>
      </c>
      <c r="C15" s="579">
        <v>2</v>
      </c>
      <c r="D15" s="579">
        <v>2</v>
      </c>
      <c r="E15" s="579">
        <v>0</v>
      </c>
      <c r="F15" s="567">
        <f t="shared" ref="F15:F21" si="3">C15+E15</f>
        <v>2</v>
      </c>
      <c r="G15" s="583">
        <v>36119.29</v>
      </c>
      <c r="H15" s="583">
        <v>34369.29</v>
      </c>
      <c r="I15" s="583">
        <v>1700</v>
      </c>
      <c r="J15" s="87">
        <f t="shared" ref="J15:J21" si="4">G15+I15</f>
        <v>37819.29</v>
      </c>
      <c r="K15" s="176">
        <f t="shared" si="2"/>
        <v>1575.80375</v>
      </c>
      <c r="L15" s="243">
        <f>IF('T6-Zamestnanci_a_mzdy'!F15-'T6a-Zamestnanci_a_mzdy (ženy)'!F15=0,0,('T6-Zamestnanci_a_mzdy'!J15-'T6a-Zamestnanci_a_mzdy (ženy)'!J15)/('T6-Zamestnanci_a_mzdy'!F15-'T6a-Zamestnanci_a_mzdy (ženy)'!F15)/12)</f>
        <v>1502.3739632220547</v>
      </c>
      <c r="M15" s="213">
        <v>1529</v>
      </c>
      <c r="N15" s="214">
        <v>1529</v>
      </c>
      <c r="O15" s="215">
        <v>1623</v>
      </c>
    </row>
    <row r="16" spans="1:15" x14ac:dyDescent="0.2">
      <c r="A16" s="20">
        <v>9</v>
      </c>
      <c r="B16" s="337" t="s">
        <v>214</v>
      </c>
      <c r="C16" s="567">
        <f>SUM(C17:C19)</f>
        <v>88.27000000000001</v>
      </c>
      <c r="D16" s="567">
        <f>SUM(D17:D19)</f>
        <v>88.218999999999994</v>
      </c>
      <c r="E16" s="567">
        <f>SUM(E17:E19)</f>
        <v>2.7440000000000002</v>
      </c>
      <c r="F16" s="567">
        <f t="shared" si="3"/>
        <v>91.01400000000001</v>
      </c>
      <c r="G16" s="37">
        <f>SUM(G17:G19)</f>
        <v>1432674.8199999998</v>
      </c>
      <c r="H16" s="37">
        <f>SUM(H17:H19)</f>
        <v>1413753.83</v>
      </c>
      <c r="I16" s="37">
        <f>SUM(I17:I19)</f>
        <v>98627.839999999997</v>
      </c>
      <c r="J16" s="87">
        <f t="shared" si="4"/>
        <v>1531302.66</v>
      </c>
      <c r="K16" s="176">
        <f t="shared" si="2"/>
        <v>1402.0761091700176</v>
      </c>
      <c r="L16" s="243">
        <f>IF('T6-Zamestnanci_a_mzdy'!F16-'T6a-Zamestnanci_a_mzdy (ženy)'!F16=0,0,('T6-Zamestnanci_a_mzdy'!J16-'T6a-Zamestnanci_a_mzdy (ženy)'!J16)/('T6-Zamestnanci_a_mzdy'!F16-'T6a-Zamestnanci_a_mzdy (ženy)'!F16)/12)</f>
        <v>2513.6689572171767</v>
      </c>
      <c r="M16" s="213">
        <v>1030</v>
      </c>
      <c r="N16" s="214">
        <v>1239</v>
      </c>
      <c r="O16" s="215">
        <v>1561</v>
      </c>
    </row>
    <row r="17" spans="1:15" x14ac:dyDescent="0.2">
      <c r="A17" s="20">
        <v>10</v>
      </c>
      <c r="B17" s="338" t="s">
        <v>178</v>
      </c>
      <c r="C17" s="579">
        <v>33.92</v>
      </c>
      <c r="D17" s="579">
        <v>33.92</v>
      </c>
      <c r="E17" s="579">
        <v>0</v>
      </c>
      <c r="F17" s="567">
        <f t="shared" si="3"/>
        <v>33.92</v>
      </c>
      <c r="G17" s="583">
        <v>594893.84</v>
      </c>
      <c r="H17" s="583">
        <v>583643.84</v>
      </c>
      <c r="I17" s="583">
        <v>8976.2199999999993</v>
      </c>
      <c r="J17" s="87">
        <f t="shared" si="4"/>
        <v>603870.05999999994</v>
      </c>
      <c r="K17" s="176">
        <f t="shared" si="2"/>
        <v>1483.5644162735846</v>
      </c>
      <c r="L17" s="243">
        <f>IF('T6-Zamestnanci_a_mzdy'!F17-'T6a-Zamestnanci_a_mzdy (ženy)'!F17=0,0,('T6-Zamestnanci_a_mzdy'!J17-'T6a-Zamestnanci_a_mzdy (ženy)'!J17)/('T6-Zamestnanci_a_mzdy'!F17-'T6a-Zamestnanci_a_mzdy (ženy)'!F17)/12)</f>
        <v>2844.4104291417175</v>
      </c>
      <c r="M17" s="213">
        <v>1048</v>
      </c>
      <c r="N17" s="214">
        <v>1266</v>
      </c>
      <c r="O17" s="215">
        <v>1817</v>
      </c>
    </row>
    <row r="18" spans="1:15" x14ac:dyDescent="0.2">
      <c r="A18" s="20">
        <v>11</v>
      </c>
      <c r="B18" s="338" t="s">
        <v>130</v>
      </c>
      <c r="C18" s="579">
        <v>54.35</v>
      </c>
      <c r="D18" s="579">
        <v>54.298999999999999</v>
      </c>
      <c r="E18" s="579">
        <v>2.7440000000000002</v>
      </c>
      <c r="F18" s="567">
        <f t="shared" si="3"/>
        <v>57.094000000000001</v>
      </c>
      <c r="G18" s="583">
        <v>837780.98</v>
      </c>
      <c r="H18" s="583">
        <v>830109.99</v>
      </c>
      <c r="I18" s="583">
        <v>89651.62</v>
      </c>
      <c r="J18" s="87">
        <f t="shared" si="4"/>
        <v>927432.6</v>
      </c>
      <c r="K18" s="176">
        <f t="shared" si="2"/>
        <v>1353.6632570848076</v>
      </c>
      <c r="L18" s="243">
        <f>IF('T6-Zamestnanci_a_mzdy'!F18-'T6a-Zamestnanci_a_mzdy (ženy)'!F18=0,0,('T6-Zamestnanci_a_mzdy'!J18-'T6a-Zamestnanci_a_mzdy (ženy)'!J18)/('T6-Zamestnanci_a_mzdy'!F18-'T6a-Zamestnanci_a_mzdy (ženy)'!F18)/12)</f>
        <v>1354.5120671563502</v>
      </c>
      <c r="M18" s="213">
        <v>1023</v>
      </c>
      <c r="N18" s="214">
        <v>1226</v>
      </c>
      <c r="O18" s="215">
        <v>1433</v>
      </c>
    </row>
    <row r="19" spans="1:15" x14ac:dyDescent="0.2">
      <c r="A19" s="20">
        <v>12</v>
      </c>
      <c r="B19" s="338" t="s">
        <v>118</v>
      </c>
      <c r="C19" s="579">
        <v>0</v>
      </c>
      <c r="D19" s="579">
        <v>0</v>
      </c>
      <c r="E19" s="579">
        <v>0</v>
      </c>
      <c r="F19" s="567">
        <f t="shared" si="3"/>
        <v>0</v>
      </c>
      <c r="G19" s="583">
        <v>0</v>
      </c>
      <c r="H19" s="583">
        <v>0</v>
      </c>
      <c r="I19" s="583">
        <v>0</v>
      </c>
      <c r="J19" s="87">
        <f t="shared" si="4"/>
        <v>0</v>
      </c>
      <c r="K19" s="176">
        <f t="shared" si="2"/>
        <v>0</v>
      </c>
      <c r="L19" s="243">
        <f>IF('T6-Zamestnanci_a_mzdy'!F19-'T6a-Zamestnanci_a_mzdy (ženy)'!F19=0,0,('T6-Zamestnanci_a_mzdy'!J19-'T6a-Zamestnanci_a_mzdy (ženy)'!J19)/('T6-Zamestnanci_a_mzdy'!F19-'T6a-Zamestnanci_a_mzdy (ženy)'!F19)/12)</f>
        <v>0</v>
      </c>
      <c r="M19" s="213">
        <v>0</v>
      </c>
      <c r="N19" s="214">
        <v>0</v>
      </c>
      <c r="O19" s="215">
        <v>0</v>
      </c>
    </row>
    <row r="20" spans="1:15" x14ac:dyDescent="0.2">
      <c r="A20" s="20">
        <v>13</v>
      </c>
      <c r="B20" s="337" t="s">
        <v>211</v>
      </c>
      <c r="C20" s="579">
        <v>4.9649999999999999</v>
      </c>
      <c r="D20" s="579">
        <v>4.9240000000000004</v>
      </c>
      <c r="E20" s="579">
        <v>2.2759999999999998</v>
      </c>
      <c r="F20" s="567">
        <f t="shared" si="3"/>
        <v>7.2409999999999997</v>
      </c>
      <c r="G20" s="583">
        <v>98429.68</v>
      </c>
      <c r="H20" s="583">
        <v>97304.23</v>
      </c>
      <c r="I20" s="583">
        <v>50495.63</v>
      </c>
      <c r="J20" s="87">
        <f t="shared" si="4"/>
        <v>148925.31</v>
      </c>
      <c r="K20" s="176">
        <f t="shared" si="2"/>
        <v>1713.9127882889104</v>
      </c>
      <c r="L20" s="243">
        <f>IF('T6-Zamestnanci_a_mzdy'!F20-'T6a-Zamestnanci_a_mzdy (ženy)'!F20=0,0,('T6-Zamestnanci_a_mzdy'!J20-'T6a-Zamestnanci_a_mzdy (ženy)'!J20)/('T6-Zamestnanci_a_mzdy'!F20-'T6a-Zamestnanci_a_mzdy (ženy)'!F20)/12)</f>
        <v>1640.2263833450731</v>
      </c>
      <c r="M20" s="213">
        <v>1492</v>
      </c>
      <c r="N20" s="214">
        <v>1675</v>
      </c>
      <c r="O20" s="215">
        <v>1733</v>
      </c>
    </row>
    <row r="21" spans="1:15" ht="31.5" x14ac:dyDescent="0.2">
      <c r="A21" s="20">
        <v>14</v>
      </c>
      <c r="B21" s="337" t="s">
        <v>52</v>
      </c>
      <c r="C21" s="579">
        <v>18.283999999999999</v>
      </c>
      <c r="D21" s="579">
        <v>18.283999999999999</v>
      </c>
      <c r="E21" s="579">
        <v>0.16600000000000001</v>
      </c>
      <c r="F21" s="567">
        <f t="shared" si="3"/>
        <v>18.45</v>
      </c>
      <c r="G21" s="583">
        <v>170075.93</v>
      </c>
      <c r="H21" s="583">
        <v>170075.93</v>
      </c>
      <c r="I21" s="583">
        <v>2058.63</v>
      </c>
      <c r="J21" s="87">
        <f t="shared" si="4"/>
        <v>172134.56</v>
      </c>
      <c r="K21" s="176">
        <f t="shared" si="2"/>
        <v>777.48220415537492</v>
      </c>
      <c r="L21" s="243">
        <f>IF('T6-Zamestnanci_a_mzdy'!F21-'T6a-Zamestnanci_a_mzdy (ženy)'!F21=0,0,('T6-Zamestnanci_a_mzdy'!J21-'T6a-Zamestnanci_a_mzdy (ženy)'!J21)/('T6-Zamestnanci_a_mzdy'!F21-'T6a-Zamestnanci_a_mzdy (ženy)'!F21)/12)</f>
        <v>956.57033065236817</v>
      </c>
      <c r="M21" s="213">
        <v>724</v>
      </c>
      <c r="N21" s="214">
        <v>792</v>
      </c>
      <c r="O21" s="215">
        <v>805</v>
      </c>
    </row>
    <row r="22" spans="1:15" ht="47.25" x14ac:dyDescent="0.2">
      <c r="A22" s="20">
        <v>15</v>
      </c>
      <c r="B22" s="337" t="s">
        <v>252</v>
      </c>
      <c r="C22" s="567">
        <f>SUM(C23:C26)</f>
        <v>0</v>
      </c>
      <c r="D22" s="567">
        <f>SUM(D23:D26)</f>
        <v>0</v>
      </c>
      <c r="E22" s="567">
        <f>SUM(E23:E26)</f>
        <v>0</v>
      </c>
      <c r="F22" s="567">
        <f>SUM(F27:F27)</f>
        <v>0</v>
      </c>
      <c r="G22" s="37">
        <f>SUM(G23:G26)</f>
        <v>0</v>
      </c>
      <c r="H22" s="37">
        <f>SUM(H23:H26)</f>
        <v>0</v>
      </c>
      <c r="I22" s="37">
        <f>SUM(I23:I26)</f>
        <v>0</v>
      </c>
      <c r="J22" s="87">
        <f>SUM(J23:J26)</f>
        <v>0</v>
      </c>
      <c r="K22" s="176">
        <f t="shared" si="2"/>
        <v>0</v>
      </c>
      <c r="L22" s="243">
        <f>IF('T6-Zamestnanci_a_mzdy'!F22-'T6a-Zamestnanci_a_mzdy (ženy)'!F22=0,0,('T6-Zamestnanci_a_mzdy'!J22-'T6a-Zamestnanci_a_mzdy (ženy)'!J22)/('T6-Zamestnanci_a_mzdy'!F22-'T6a-Zamestnanci_a_mzdy (ženy)'!F22)/12)</f>
        <v>0</v>
      </c>
      <c r="M22" s="245" t="s">
        <v>245</v>
      </c>
      <c r="N22" s="233" t="s">
        <v>245</v>
      </c>
      <c r="O22" s="248" t="s">
        <v>245</v>
      </c>
    </row>
    <row r="23" spans="1:15" x14ac:dyDescent="0.2">
      <c r="A23" s="20" t="s">
        <v>212</v>
      </c>
      <c r="B23" s="582" t="s">
        <v>1316</v>
      </c>
      <c r="C23" s="579">
        <v>0</v>
      </c>
      <c r="D23" s="579">
        <v>0</v>
      </c>
      <c r="E23" s="579">
        <v>0</v>
      </c>
      <c r="F23" s="567">
        <f t="shared" ref="F23:F29" si="5">C23+E23</f>
        <v>0</v>
      </c>
      <c r="G23" s="583">
        <v>0</v>
      </c>
      <c r="H23" s="583">
        <v>0</v>
      </c>
      <c r="I23" s="583">
        <v>0</v>
      </c>
      <c r="J23" s="87">
        <f>G23+I23</f>
        <v>0</v>
      </c>
      <c r="K23" s="176">
        <f t="shared" si="2"/>
        <v>0</v>
      </c>
      <c r="L23" s="243">
        <f>IF('T6-Zamestnanci_a_mzdy'!F23-'T6a-Zamestnanci_a_mzdy (ženy)'!F23=0,0,('T6-Zamestnanci_a_mzdy'!J23-'T6a-Zamestnanci_a_mzdy (ženy)'!J23)/('T6-Zamestnanci_a_mzdy'!F23-'T6a-Zamestnanci_a_mzdy (ženy)'!F23)/12)</f>
        <v>0</v>
      </c>
      <c r="M23" s="245" t="s">
        <v>245</v>
      </c>
      <c r="N23" s="233" t="s">
        <v>245</v>
      </c>
      <c r="O23" s="248" t="s">
        <v>245</v>
      </c>
    </row>
    <row r="24" spans="1:15" x14ac:dyDescent="0.2">
      <c r="A24" s="20" t="s">
        <v>307</v>
      </c>
      <c r="B24" s="582" t="s">
        <v>1316</v>
      </c>
      <c r="C24" s="579">
        <v>0</v>
      </c>
      <c r="D24" s="579">
        <v>0</v>
      </c>
      <c r="E24" s="579">
        <v>0</v>
      </c>
      <c r="F24" s="567">
        <f t="shared" si="5"/>
        <v>0</v>
      </c>
      <c r="G24" s="583">
        <v>0</v>
      </c>
      <c r="H24" s="583">
        <v>0</v>
      </c>
      <c r="I24" s="583">
        <v>0</v>
      </c>
      <c r="J24" s="87">
        <f>G24+I24</f>
        <v>0</v>
      </c>
      <c r="K24" s="176">
        <f t="shared" si="2"/>
        <v>0</v>
      </c>
      <c r="L24" s="243">
        <f>IF('T6-Zamestnanci_a_mzdy'!F24-'T6a-Zamestnanci_a_mzdy (ženy)'!F24=0,0,('T6-Zamestnanci_a_mzdy'!J24-'T6a-Zamestnanci_a_mzdy (ženy)'!J24)/('T6-Zamestnanci_a_mzdy'!F24-'T6a-Zamestnanci_a_mzdy (ženy)'!F24)/12)</f>
        <v>0</v>
      </c>
      <c r="M24" s="245" t="s">
        <v>245</v>
      </c>
      <c r="N24" s="233" t="s">
        <v>245</v>
      </c>
      <c r="O24" s="248" t="s">
        <v>245</v>
      </c>
    </row>
    <row r="25" spans="1:15" x14ac:dyDescent="0.2">
      <c r="A25" s="20" t="s">
        <v>308</v>
      </c>
      <c r="B25" s="582" t="s">
        <v>1316</v>
      </c>
      <c r="C25" s="579">
        <v>0</v>
      </c>
      <c r="D25" s="579">
        <v>0</v>
      </c>
      <c r="E25" s="579">
        <v>0</v>
      </c>
      <c r="F25" s="567">
        <f t="shared" si="5"/>
        <v>0</v>
      </c>
      <c r="G25" s="583">
        <v>0</v>
      </c>
      <c r="H25" s="583">
        <v>0</v>
      </c>
      <c r="I25" s="583">
        <v>0</v>
      </c>
      <c r="J25" s="87">
        <f>G25+I25</f>
        <v>0</v>
      </c>
      <c r="K25" s="176">
        <f t="shared" si="2"/>
        <v>0</v>
      </c>
      <c r="L25" s="243">
        <f>IF('T6-Zamestnanci_a_mzdy'!F25-'T6a-Zamestnanci_a_mzdy (ženy)'!F25=0,0,('T6-Zamestnanci_a_mzdy'!J25-'T6a-Zamestnanci_a_mzdy (ženy)'!J25)/('T6-Zamestnanci_a_mzdy'!F25-'T6a-Zamestnanci_a_mzdy (ženy)'!F25)/12)</f>
        <v>0</v>
      </c>
      <c r="M25" s="245" t="s">
        <v>245</v>
      </c>
      <c r="N25" s="233" t="s">
        <v>245</v>
      </c>
      <c r="O25" s="248" t="s">
        <v>245</v>
      </c>
    </row>
    <row r="26" spans="1:15" ht="16.5" customHeight="1" x14ac:dyDescent="0.2">
      <c r="A26" s="20" t="s">
        <v>309</v>
      </c>
      <c r="B26" s="582" t="s">
        <v>1316</v>
      </c>
      <c r="C26" s="579">
        <v>0</v>
      </c>
      <c r="D26" s="579">
        <v>0</v>
      </c>
      <c r="E26" s="579">
        <v>0</v>
      </c>
      <c r="F26" s="567">
        <f t="shared" si="5"/>
        <v>0</v>
      </c>
      <c r="G26" s="583">
        <v>0</v>
      </c>
      <c r="H26" s="583">
        <v>0</v>
      </c>
      <c r="I26" s="583">
        <v>0</v>
      </c>
      <c r="J26" s="87">
        <f>G26+I26</f>
        <v>0</v>
      </c>
      <c r="K26" s="176">
        <f t="shared" si="2"/>
        <v>0</v>
      </c>
      <c r="L26" s="243">
        <f>IF('T6-Zamestnanci_a_mzdy'!F26-'T6a-Zamestnanci_a_mzdy (ženy)'!F26=0,0,('T6-Zamestnanci_a_mzdy'!J26-'T6a-Zamestnanci_a_mzdy (ženy)'!J26)/('T6-Zamestnanci_a_mzdy'!F26-'T6a-Zamestnanci_a_mzdy (ženy)'!F26)/12)</f>
        <v>0</v>
      </c>
      <c r="M26" s="245" t="s">
        <v>245</v>
      </c>
      <c r="N26" s="233" t="s">
        <v>245</v>
      </c>
      <c r="O26" s="248" t="s">
        <v>245</v>
      </c>
    </row>
    <row r="27" spans="1:15" x14ac:dyDescent="0.2">
      <c r="A27" s="20"/>
      <c r="B27" s="338"/>
      <c r="C27" s="580"/>
      <c r="D27" s="580"/>
      <c r="E27" s="580"/>
      <c r="F27" s="581">
        <f t="shared" si="5"/>
        <v>0</v>
      </c>
      <c r="G27" s="585"/>
      <c r="H27" s="585"/>
      <c r="I27" s="585"/>
      <c r="J27" s="148"/>
      <c r="K27" s="148"/>
      <c r="L27" s="243"/>
      <c r="M27" s="246"/>
      <c r="N27" s="214"/>
      <c r="O27" s="247"/>
    </row>
    <row r="28" spans="1:15" x14ac:dyDescent="0.2">
      <c r="A28" s="20">
        <v>16</v>
      </c>
      <c r="B28" s="337" t="s">
        <v>53</v>
      </c>
      <c r="C28" s="579">
        <v>3.2309999999999999</v>
      </c>
      <c r="D28" s="579">
        <v>3.2309999999999999</v>
      </c>
      <c r="E28" s="579">
        <v>2.7690000000000001</v>
      </c>
      <c r="F28" s="567">
        <f t="shared" si="5"/>
        <v>6</v>
      </c>
      <c r="G28" s="583">
        <v>37788.660000000003</v>
      </c>
      <c r="H28" s="583">
        <v>37788.660000000003</v>
      </c>
      <c r="I28" s="583">
        <v>30764.41</v>
      </c>
      <c r="J28" s="87">
        <f>G28+I28</f>
        <v>68553.070000000007</v>
      </c>
      <c r="K28" s="176">
        <f t="shared" si="2"/>
        <v>952.12597222222223</v>
      </c>
      <c r="L28" s="243">
        <f>IF('T6-Zamestnanci_a_mzdy'!F28-'T6a-Zamestnanci_a_mzdy (ženy)'!F28=0,0,('T6-Zamestnanci_a_mzdy'!J28-'T6a-Zamestnanci_a_mzdy (ženy)'!J28)/('T6-Zamestnanci_a_mzdy'!F28-'T6a-Zamestnanci_a_mzdy (ženy)'!F28)/12)</f>
        <v>1328.5344696969694</v>
      </c>
      <c r="M28" s="213">
        <v>752</v>
      </c>
      <c r="N28" s="214">
        <v>829</v>
      </c>
      <c r="O28" s="215">
        <v>886</v>
      </c>
    </row>
    <row r="29" spans="1:15" x14ac:dyDescent="0.2">
      <c r="A29" s="20">
        <v>17</v>
      </c>
      <c r="B29" s="337" t="s">
        <v>54</v>
      </c>
      <c r="C29" s="579">
        <v>0</v>
      </c>
      <c r="D29" s="579">
        <v>0</v>
      </c>
      <c r="E29" s="579">
        <v>8.7650000000000006</v>
      </c>
      <c r="F29" s="567">
        <f t="shared" si="5"/>
        <v>8.7650000000000006</v>
      </c>
      <c r="G29" s="583">
        <v>3000</v>
      </c>
      <c r="H29" s="583">
        <v>3000</v>
      </c>
      <c r="I29" s="583">
        <v>80511.399999999994</v>
      </c>
      <c r="J29" s="87">
        <f>G29+I29</f>
        <v>83511.399999999994</v>
      </c>
      <c r="K29" s="176">
        <f t="shared" si="2"/>
        <v>793.98554858338082</v>
      </c>
      <c r="L29" s="243">
        <f>IF('T6-Zamestnanci_a_mzdy'!F29-'T6a-Zamestnanci_a_mzdy (ženy)'!F29=0,0,('T6-Zamestnanci_a_mzdy'!J29-'T6a-Zamestnanci_a_mzdy (ženy)'!J29)/('T6-Zamestnanci_a_mzdy'!F29-'T6a-Zamestnanci_a_mzdy (ženy)'!F29)/12)</f>
        <v>1012.3788546255513</v>
      </c>
      <c r="M29" s="213">
        <v>640</v>
      </c>
      <c r="N29" s="214">
        <v>782</v>
      </c>
      <c r="O29" s="215">
        <v>837</v>
      </c>
    </row>
    <row r="30" spans="1:15" ht="16.5" thickBot="1" x14ac:dyDescent="0.25">
      <c r="A30" s="21">
        <v>18</v>
      </c>
      <c r="B30" s="339" t="s">
        <v>253</v>
      </c>
      <c r="C30" s="570">
        <f t="shared" ref="C30:J30" si="6">C7+C13+C16+C20+C21+C28+C29</f>
        <v>271.95699999999999</v>
      </c>
      <c r="D30" s="570">
        <f t="shared" si="6"/>
        <v>269.661</v>
      </c>
      <c r="E30" s="570">
        <f t="shared" si="6"/>
        <v>20.492000000000001</v>
      </c>
      <c r="F30" s="570">
        <f t="shared" si="6"/>
        <v>292.44899999999996</v>
      </c>
      <c r="G30" s="38">
        <f t="shared" si="6"/>
        <v>5125013.379999999</v>
      </c>
      <c r="H30" s="38">
        <f t="shared" si="6"/>
        <v>5036959.6500000004</v>
      </c>
      <c r="I30" s="38">
        <f t="shared" si="6"/>
        <v>460008.89</v>
      </c>
      <c r="J30" s="88">
        <f t="shared" si="6"/>
        <v>5585022.2699999996</v>
      </c>
      <c r="K30" s="177">
        <f t="shared" si="2"/>
        <v>1591.4519198219177</v>
      </c>
      <c r="L30" s="244">
        <f>IF('T6-Zamestnanci_a_mzdy'!F30-'T6a-Zamestnanci_a_mzdy (ženy)'!F30=0,0,('T6-Zamestnanci_a_mzdy'!J30-'T6a-Zamestnanci_a_mzdy (ženy)'!J30)/('T6-Zamestnanci_a_mzdy'!F30-'T6a-Zamestnanci_a_mzdy (ženy)'!F30)/12)</f>
        <v>1847.9972247548665</v>
      </c>
      <c r="M30" s="216">
        <v>1212</v>
      </c>
      <c r="N30" s="217">
        <v>1514</v>
      </c>
      <c r="O30" s="218">
        <v>1901</v>
      </c>
    </row>
    <row r="31" spans="1:15" x14ac:dyDescent="0.2">
      <c r="A31" s="12"/>
      <c r="B31" s="12"/>
      <c r="C31" s="15"/>
      <c r="D31" s="12"/>
      <c r="E31" s="12"/>
      <c r="F31" s="15"/>
      <c r="G31" s="15"/>
      <c r="H31" s="15"/>
      <c r="I31" s="15"/>
      <c r="J31" s="15"/>
      <c r="L31" s="219"/>
      <c r="M31" s="219"/>
      <c r="N31" s="219"/>
      <c r="O31" s="219"/>
    </row>
    <row r="32" spans="1:15" x14ac:dyDescent="0.25">
      <c r="A32" s="857" t="s">
        <v>10</v>
      </c>
      <c r="B32" s="858"/>
      <c r="C32" s="858"/>
      <c r="D32" s="858"/>
      <c r="E32" s="858"/>
      <c r="F32" s="858"/>
      <c r="G32" s="858"/>
      <c r="H32" s="858"/>
      <c r="I32" s="858"/>
      <c r="J32" s="859"/>
      <c r="L32" s="219"/>
      <c r="M32" s="219"/>
      <c r="N32" s="219"/>
      <c r="O32" s="219"/>
    </row>
    <row r="33" spans="1:15" x14ac:dyDescent="0.25">
      <c r="A33" s="860" t="s">
        <v>695</v>
      </c>
      <c r="B33" s="758"/>
      <c r="C33" s="758"/>
      <c r="D33" s="758"/>
      <c r="E33" s="758"/>
      <c r="F33" s="758"/>
      <c r="G33" s="758"/>
      <c r="H33" s="758"/>
      <c r="I33" s="758"/>
      <c r="J33" s="861"/>
      <c r="L33" s="219"/>
      <c r="M33" s="220" t="s">
        <v>756</v>
      </c>
      <c r="N33" s="219"/>
      <c r="O33" s="219"/>
    </row>
    <row r="34" spans="1:15" ht="50.25" customHeight="1" x14ac:dyDescent="0.2">
      <c r="A34" s="403"/>
      <c r="B34" s="864" t="s">
        <v>1241</v>
      </c>
      <c r="C34" s="864"/>
      <c r="D34" s="864"/>
      <c r="E34" s="864"/>
      <c r="F34" s="864"/>
      <c r="G34" s="864"/>
      <c r="H34" s="864"/>
      <c r="I34" s="864"/>
      <c r="J34" s="864"/>
      <c r="L34" s="219"/>
      <c r="M34" s="219"/>
      <c r="N34" s="219"/>
      <c r="O34" s="219"/>
    </row>
    <row r="35" spans="1:15" x14ac:dyDescent="0.2">
      <c r="A35" s="403"/>
      <c r="B35" s="404" t="s">
        <v>616</v>
      </c>
      <c r="C35" s="405"/>
      <c r="D35" s="405"/>
      <c r="E35" s="405"/>
      <c r="F35" s="405"/>
      <c r="G35" s="405"/>
      <c r="H35" s="405"/>
      <c r="I35" s="405"/>
      <c r="J35" s="405"/>
      <c r="L35" s="219"/>
      <c r="M35" s="219"/>
      <c r="N35" s="219"/>
      <c r="O35" s="219"/>
    </row>
    <row r="36" spans="1:15" x14ac:dyDescent="0.2">
      <c r="A36" s="403"/>
      <c r="B36" s="404" t="s">
        <v>617</v>
      </c>
      <c r="C36" s="405"/>
      <c r="D36" s="405"/>
      <c r="E36" s="405"/>
      <c r="F36" s="405"/>
      <c r="G36" s="405"/>
      <c r="H36" s="405"/>
      <c r="I36" s="405"/>
      <c r="J36" s="405"/>
    </row>
    <row r="37" spans="1:15" x14ac:dyDescent="0.2">
      <c r="A37" s="403"/>
      <c r="B37" s="404" t="s">
        <v>618</v>
      </c>
      <c r="C37" s="405"/>
      <c r="D37" s="405"/>
      <c r="E37" s="405"/>
      <c r="F37" s="405"/>
      <c r="G37" s="405"/>
      <c r="H37" s="405"/>
      <c r="I37" s="405"/>
      <c r="J37" s="405"/>
    </row>
  </sheetData>
  <mergeCells count="20">
    <mergeCell ref="B34:J34"/>
    <mergeCell ref="M3:M5"/>
    <mergeCell ref="A1:K1"/>
    <mergeCell ref="A2:K2"/>
    <mergeCell ref="A3:A5"/>
    <mergeCell ref="B3:B5"/>
    <mergeCell ref="C3:F3"/>
    <mergeCell ref="G3:G5"/>
    <mergeCell ref="H3:H4"/>
    <mergeCell ref="I3:I5"/>
    <mergeCell ref="J3:J5"/>
    <mergeCell ref="K3:K5"/>
    <mergeCell ref="C4:C5"/>
    <mergeCell ref="E4:E5"/>
    <mergeCell ref="F4:F5"/>
    <mergeCell ref="N3:N5"/>
    <mergeCell ref="O3:O5"/>
    <mergeCell ref="A32:J32"/>
    <mergeCell ref="A33:J33"/>
    <mergeCell ref="L3:L5"/>
  </mergeCells>
  <printOptions gridLines="1"/>
  <pageMargins left="0.2" right="0.19" top="0.8" bottom="0.39370078740157483" header="0.51181102362204722" footer="0.27559055118110237"/>
  <pageSetup paperSize="9" scale="58"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pageSetUpPr fitToPage="1"/>
  </sheetPr>
  <dimension ref="A1:E11"/>
  <sheetViews>
    <sheetView zoomScaleNormal="100" workbookViewId="0">
      <pane xSplit="2" ySplit="4" topLeftCell="C5" activePane="bottomRight" state="frozen"/>
      <selection pane="topRight" activeCell="C1" sqref="C1"/>
      <selection pane="bottomLeft" activeCell="A7" sqref="A7"/>
      <selection pane="bottomRight" activeCell="A11" sqref="A11"/>
    </sheetView>
  </sheetViews>
  <sheetFormatPr defaultColWidth="9.140625" defaultRowHeight="15.75" x14ac:dyDescent="0.25"/>
  <cols>
    <col min="1" max="1" width="9.140625" style="90"/>
    <col min="2" max="2" width="69.7109375" style="90" customWidth="1"/>
    <col min="3" max="3" width="18" style="90" bestFit="1" customWidth="1"/>
    <col min="4" max="4" width="20.28515625" style="90" bestFit="1" customWidth="1"/>
    <col min="5" max="5" width="26.42578125" style="90" customWidth="1"/>
    <col min="6" max="16384" width="9.140625" style="90"/>
  </cols>
  <sheetData>
    <row r="1" spans="1:5" s="406" customFormat="1" ht="39.75" customHeight="1" thickBot="1" x14ac:dyDescent="0.3">
      <c r="A1" s="871" t="s">
        <v>1013</v>
      </c>
      <c r="B1" s="872"/>
      <c r="C1" s="872"/>
      <c r="D1" s="872"/>
      <c r="E1" s="873"/>
    </row>
    <row r="2" spans="1:5" s="406" customFormat="1" ht="44.25" customHeight="1" thickBot="1" x14ac:dyDescent="0.3">
      <c r="A2" s="874" t="s">
        <v>1303</v>
      </c>
      <c r="B2" s="875"/>
      <c r="C2" s="875"/>
      <c r="D2" s="875"/>
      <c r="E2" s="876"/>
    </row>
    <row r="3" spans="1:5" s="406" customFormat="1" ht="65.25" customHeight="1" x14ac:dyDescent="0.25">
      <c r="A3" s="407" t="s">
        <v>145</v>
      </c>
      <c r="B3" s="408" t="s">
        <v>259</v>
      </c>
      <c r="C3" s="409" t="s">
        <v>748</v>
      </c>
      <c r="D3" s="409" t="s">
        <v>766</v>
      </c>
      <c r="E3" s="410" t="s">
        <v>666</v>
      </c>
    </row>
    <row r="4" spans="1:5" s="406" customFormat="1" ht="26.25" customHeight="1" x14ac:dyDescent="0.25">
      <c r="A4" s="411"/>
      <c r="B4" s="412"/>
      <c r="C4" s="413" t="s">
        <v>217</v>
      </c>
      <c r="D4" s="413" t="s">
        <v>218</v>
      </c>
      <c r="E4" s="414" t="s">
        <v>747</v>
      </c>
    </row>
    <row r="5" spans="1:5" ht="35.25" customHeight="1" thickBot="1" x14ac:dyDescent="0.3">
      <c r="A5" s="198">
        <v>1</v>
      </c>
      <c r="B5" s="415" t="s">
        <v>855</v>
      </c>
      <c r="C5" s="651">
        <v>142284.5</v>
      </c>
      <c r="D5" s="651">
        <v>172947</v>
      </c>
      <c r="E5" s="652">
        <f>C5+D5</f>
        <v>315231.5</v>
      </c>
    </row>
    <row r="6" spans="1:5" ht="30.75" customHeight="1" thickTop="1" x14ac:dyDescent="0.25">
      <c r="A6" s="197">
        <v>2</v>
      </c>
      <c r="B6" s="416" t="s">
        <v>966</v>
      </c>
      <c r="C6" s="653">
        <v>161</v>
      </c>
      <c r="D6" s="653">
        <v>200</v>
      </c>
      <c r="E6" s="654">
        <f>C6+D6</f>
        <v>361</v>
      </c>
    </row>
    <row r="7" spans="1:5" ht="31.5" customHeight="1" thickBot="1" x14ac:dyDescent="0.3">
      <c r="A7" s="133">
        <v>3</v>
      </c>
      <c r="B7" s="417" t="s">
        <v>313</v>
      </c>
      <c r="C7" s="655">
        <f>IF(C6=0,0,+C5/C6)</f>
        <v>883.75465838509319</v>
      </c>
      <c r="D7" s="655">
        <f>IF(D6=0,0,+D5/D6)</f>
        <v>864.73500000000001</v>
      </c>
      <c r="E7" s="656">
        <f>IF(E6=0,0,+E5/E6)</f>
        <v>873.21745152354572</v>
      </c>
    </row>
    <row r="9" spans="1:5" s="406" customFormat="1" ht="31.5" customHeight="1" x14ac:dyDescent="0.25">
      <c r="A9" s="877" t="s">
        <v>1209</v>
      </c>
      <c r="B9" s="878"/>
      <c r="C9" s="878"/>
      <c r="D9" s="878"/>
      <c r="E9" s="879"/>
    </row>
    <row r="10" spans="1:5" s="406" customFormat="1" x14ac:dyDescent="0.25">
      <c r="A10" s="418"/>
    </row>
    <row r="11" spans="1:5" s="406" customFormat="1" x14ac:dyDescent="0.25">
      <c r="A11" s="569" t="s">
        <v>1328</v>
      </c>
    </row>
  </sheetData>
  <mergeCells count="3">
    <mergeCell ref="A1:E1"/>
    <mergeCell ref="A2:E2"/>
    <mergeCell ref="A9:E9"/>
  </mergeCells>
  <pageMargins left="0.45" right="0.33" top="0.74803149606299213" bottom="0.74803149606299213" header="0.31496062992125984" footer="0.31496062992125984"/>
  <pageSetup paperSize="9" scale="9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árok12">
    <tabColor indexed="42"/>
    <pageSetUpPr fitToPage="1"/>
  </sheetPr>
  <dimension ref="A1:G16"/>
  <sheetViews>
    <sheetView zoomScaleNormal="100" workbookViewId="0">
      <pane xSplit="2" ySplit="5" topLeftCell="C6" activePane="bottomRight" state="frozen"/>
      <selection pane="topRight" activeCell="C1" sqref="C1"/>
      <selection pane="bottomLeft" activeCell="A6" sqref="A6"/>
      <selection pane="bottomRight" activeCell="K10" sqref="K10"/>
    </sheetView>
  </sheetViews>
  <sheetFormatPr defaultColWidth="9.140625" defaultRowHeight="15.75" x14ac:dyDescent="0.2"/>
  <cols>
    <col min="1" max="1" width="8.140625" style="13" customWidth="1"/>
    <col min="2" max="2" width="93.140625" style="43" customWidth="1"/>
    <col min="3" max="3" width="17.28515625" style="13" customWidth="1"/>
    <col min="4" max="4" width="17.140625" style="13" customWidth="1"/>
    <col min="5" max="5" width="15.7109375" style="13" customWidth="1"/>
    <col min="6" max="6" width="18" style="13" customWidth="1"/>
    <col min="7" max="16384" width="9.140625" style="13"/>
  </cols>
  <sheetData>
    <row r="1" spans="1:7" s="355" customFormat="1" ht="50.1" customHeight="1" thickBot="1" x14ac:dyDescent="0.25">
      <c r="A1" s="886" t="s">
        <v>1080</v>
      </c>
      <c r="B1" s="887"/>
      <c r="C1" s="887"/>
      <c r="D1" s="887"/>
      <c r="E1" s="887"/>
      <c r="F1" s="888"/>
      <c r="G1" s="403"/>
    </row>
    <row r="2" spans="1:7" s="355" customFormat="1" ht="36.75" customHeight="1" x14ac:dyDescent="0.2">
      <c r="A2" s="842" t="s">
        <v>1303</v>
      </c>
      <c r="B2" s="897"/>
      <c r="C2" s="898" t="s">
        <v>673</v>
      </c>
      <c r="D2" s="898"/>
      <c r="E2" s="898"/>
      <c r="F2" s="899"/>
    </row>
    <row r="3" spans="1:7" s="355" customFormat="1" x14ac:dyDescent="0.2">
      <c r="A3" s="895" t="s">
        <v>145</v>
      </c>
      <c r="B3" s="893" t="s">
        <v>259</v>
      </c>
      <c r="C3" s="889">
        <v>2021</v>
      </c>
      <c r="D3" s="890"/>
      <c r="E3" s="891">
        <v>2022</v>
      </c>
      <c r="F3" s="892"/>
    </row>
    <row r="4" spans="1:7" s="355" customFormat="1" ht="69" customHeight="1" x14ac:dyDescent="0.2">
      <c r="A4" s="896"/>
      <c r="B4" s="894"/>
      <c r="C4" s="419" t="s">
        <v>638</v>
      </c>
      <c r="D4" s="419" t="s">
        <v>132</v>
      </c>
      <c r="E4" s="419" t="s">
        <v>638</v>
      </c>
      <c r="F4" s="361" t="s">
        <v>209</v>
      </c>
    </row>
    <row r="5" spans="1:7" s="355" customFormat="1" x14ac:dyDescent="0.2">
      <c r="A5" s="420"/>
      <c r="B5" s="421"/>
      <c r="C5" s="424" t="s">
        <v>217</v>
      </c>
      <c r="D5" s="424" t="s">
        <v>218</v>
      </c>
      <c r="E5" s="424" t="s">
        <v>219</v>
      </c>
      <c r="F5" s="354" t="s">
        <v>226</v>
      </c>
    </row>
    <row r="6" spans="1:7" ht="38.25" customHeight="1" x14ac:dyDescent="0.2">
      <c r="A6" s="20">
        <v>1</v>
      </c>
      <c r="B6" s="346" t="s">
        <v>60</v>
      </c>
      <c r="C6" s="82">
        <v>189335</v>
      </c>
      <c r="D6" s="83" t="s">
        <v>245</v>
      </c>
      <c r="E6" s="82">
        <v>160480</v>
      </c>
      <c r="F6" s="84" t="s">
        <v>245</v>
      </c>
      <c r="G6" s="135" t="s">
        <v>1419</v>
      </c>
    </row>
    <row r="7" spans="1:7" ht="38.25" customHeight="1" x14ac:dyDescent="0.2">
      <c r="A7" s="20">
        <f>A6+1</f>
        <v>2</v>
      </c>
      <c r="B7" s="346" t="s">
        <v>266</v>
      </c>
      <c r="C7" s="83" t="s">
        <v>245</v>
      </c>
      <c r="D7" s="657">
        <v>1004</v>
      </c>
      <c r="E7" s="83" t="s">
        <v>245</v>
      </c>
      <c r="F7" s="47">
        <v>827</v>
      </c>
    </row>
    <row r="8" spans="1:7" ht="38.25" customHeight="1" x14ac:dyDescent="0.2">
      <c r="A8" s="20">
        <f>A7+1</f>
        <v>3</v>
      </c>
      <c r="B8" s="346" t="s">
        <v>1081</v>
      </c>
      <c r="C8" s="83" t="s">
        <v>245</v>
      </c>
      <c r="D8" s="657">
        <v>150</v>
      </c>
      <c r="E8" s="83" t="s">
        <v>245</v>
      </c>
      <c r="F8" s="47">
        <v>115</v>
      </c>
    </row>
    <row r="9" spans="1:7" ht="35.25" customHeight="1" x14ac:dyDescent="0.2">
      <c r="A9" s="20">
        <f>A8+1</f>
        <v>4</v>
      </c>
      <c r="B9" s="422" t="s">
        <v>599</v>
      </c>
      <c r="C9" s="82">
        <v>213957.37</v>
      </c>
      <c r="D9" s="83" t="s">
        <v>245</v>
      </c>
      <c r="E9" s="85">
        <f>+C11</f>
        <v>131759.37</v>
      </c>
      <c r="F9" s="84" t="s">
        <v>245</v>
      </c>
    </row>
    <row r="10" spans="1:7" ht="37.5" customHeight="1" x14ac:dyDescent="0.2">
      <c r="A10" s="20">
        <f>A9+1</f>
        <v>5</v>
      </c>
      <c r="B10" s="422" t="s">
        <v>1255</v>
      </c>
      <c r="C10" s="82">
        <v>107137</v>
      </c>
      <c r="D10" s="83" t="s">
        <v>245</v>
      </c>
      <c r="E10" s="86">
        <v>242692</v>
      </c>
      <c r="F10" s="84" t="s">
        <v>245</v>
      </c>
    </row>
    <row r="11" spans="1:7" ht="33" customHeight="1" x14ac:dyDescent="0.2">
      <c r="A11" s="20">
        <v>6</v>
      </c>
      <c r="B11" s="422" t="s">
        <v>185</v>
      </c>
      <c r="C11" s="87">
        <f>+C9+C10-C6</f>
        <v>131759.37</v>
      </c>
      <c r="D11" s="83" t="s">
        <v>245</v>
      </c>
      <c r="E11" s="85">
        <f>+E9+E10-E6</f>
        <v>213971.37</v>
      </c>
      <c r="F11" s="84" t="s">
        <v>245</v>
      </c>
    </row>
    <row r="12" spans="1:7" ht="36" customHeight="1" thickBot="1" x14ac:dyDescent="0.25">
      <c r="A12" s="21">
        <v>7</v>
      </c>
      <c r="B12" s="423" t="s">
        <v>1242</v>
      </c>
      <c r="C12" s="88">
        <f>IF(C6=0,0,C6/D7)</f>
        <v>188.58067729083666</v>
      </c>
      <c r="D12" s="658" t="s">
        <v>245</v>
      </c>
      <c r="E12" s="88">
        <f>IF(E6=0,0,E6/F7)</f>
        <v>194.05078597339784</v>
      </c>
      <c r="F12" s="89" t="s">
        <v>245</v>
      </c>
    </row>
    <row r="13" spans="1:7" x14ac:dyDescent="0.2">
      <c r="B13" s="15"/>
    </row>
    <row r="14" spans="1:7" s="355" customFormat="1" x14ac:dyDescent="0.2">
      <c r="A14" s="880" t="s">
        <v>1210</v>
      </c>
      <c r="B14" s="881"/>
      <c r="C14" s="881"/>
      <c r="D14" s="881"/>
      <c r="E14" s="881"/>
      <c r="F14" s="882"/>
    </row>
    <row r="15" spans="1:7" s="355" customFormat="1" x14ac:dyDescent="0.2">
      <c r="A15" s="883" t="s">
        <v>297</v>
      </c>
      <c r="B15" s="884"/>
      <c r="C15" s="884"/>
      <c r="D15" s="884"/>
      <c r="E15" s="884"/>
      <c r="F15" s="885"/>
    </row>
    <row r="16" spans="1:7" x14ac:dyDescent="0.2">
      <c r="A16" s="569"/>
      <c r="B16" s="569"/>
      <c r="C16" s="569"/>
      <c r="D16" s="569"/>
      <c r="E16" s="569"/>
      <c r="F16" s="569"/>
    </row>
  </sheetData>
  <mergeCells count="9">
    <mergeCell ref="A14:F14"/>
    <mergeCell ref="A15:F15"/>
    <mergeCell ref="A1:F1"/>
    <mergeCell ref="C3:D3"/>
    <mergeCell ref="E3:F3"/>
    <mergeCell ref="B3:B4"/>
    <mergeCell ref="A3:A4"/>
    <mergeCell ref="A2:B2"/>
    <mergeCell ref="C2:F2"/>
  </mergeCells>
  <phoneticPr fontId="0" type="noConversion"/>
  <pageMargins left="0.5" right="0.39" top="0.98425196850393704" bottom="0.98425196850393704" header="0.51181102362204722" footer="0.51181102362204722"/>
  <pageSetup paperSize="9" scale="8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FFCC"/>
    <pageSetUpPr fitToPage="1"/>
  </sheetPr>
  <dimension ref="A1:G17"/>
  <sheetViews>
    <sheetView zoomScaleNormal="100" workbookViewId="0">
      <pane xSplit="2" ySplit="5" topLeftCell="C6" activePane="bottomRight" state="frozen"/>
      <selection pane="topRight" activeCell="C1" sqref="C1"/>
      <selection pane="bottomLeft" activeCell="A6" sqref="A6"/>
      <selection pane="bottomRight" activeCell="H7" sqref="H7"/>
    </sheetView>
  </sheetViews>
  <sheetFormatPr defaultColWidth="9.140625" defaultRowHeight="15.75" x14ac:dyDescent="0.2"/>
  <cols>
    <col min="1" max="1" width="8.140625" style="13" customWidth="1"/>
    <col min="2" max="2" width="93.140625" style="43" customWidth="1"/>
    <col min="3" max="3" width="17.28515625" style="13" customWidth="1"/>
    <col min="4" max="4" width="17.140625" style="13" customWidth="1"/>
    <col min="5" max="5" width="15.7109375" style="13" customWidth="1"/>
    <col min="6" max="6" width="18" style="13" customWidth="1"/>
    <col min="7" max="16384" width="9.140625" style="13"/>
  </cols>
  <sheetData>
    <row r="1" spans="1:7" s="355" customFormat="1" ht="50.1" customHeight="1" thickBot="1" x14ac:dyDescent="0.25">
      <c r="A1" s="886" t="s">
        <v>1082</v>
      </c>
      <c r="B1" s="887"/>
      <c r="C1" s="887"/>
      <c r="D1" s="887"/>
      <c r="E1" s="887"/>
      <c r="F1" s="888"/>
      <c r="G1" s="403"/>
    </row>
    <row r="2" spans="1:7" s="355" customFormat="1" ht="36.75" customHeight="1" x14ac:dyDescent="0.2">
      <c r="A2" s="842" t="s">
        <v>1303</v>
      </c>
      <c r="B2" s="897"/>
      <c r="C2" s="898" t="s">
        <v>884</v>
      </c>
      <c r="D2" s="898"/>
      <c r="E2" s="898"/>
      <c r="F2" s="899"/>
    </row>
    <row r="3" spans="1:7" s="355" customFormat="1" x14ac:dyDescent="0.2">
      <c r="A3" s="895" t="s">
        <v>145</v>
      </c>
      <c r="B3" s="893" t="s">
        <v>259</v>
      </c>
      <c r="C3" s="889">
        <v>2021</v>
      </c>
      <c r="D3" s="890"/>
      <c r="E3" s="891">
        <v>2022</v>
      </c>
      <c r="F3" s="892"/>
    </row>
    <row r="4" spans="1:7" s="355" customFormat="1" ht="69" customHeight="1" x14ac:dyDescent="0.2">
      <c r="A4" s="896"/>
      <c r="B4" s="894"/>
      <c r="C4" s="419" t="s">
        <v>638</v>
      </c>
      <c r="D4" s="419" t="s">
        <v>885</v>
      </c>
      <c r="E4" s="419" t="s">
        <v>638</v>
      </c>
      <c r="F4" s="361" t="s">
        <v>886</v>
      </c>
    </row>
    <row r="5" spans="1:7" s="355" customFormat="1" x14ac:dyDescent="0.2">
      <c r="A5" s="420"/>
      <c r="B5" s="421"/>
      <c r="C5" s="424" t="s">
        <v>217</v>
      </c>
      <c r="D5" s="424" t="s">
        <v>218</v>
      </c>
      <c r="E5" s="424" t="s">
        <v>219</v>
      </c>
      <c r="F5" s="354" t="s">
        <v>226</v>
      </c>
    </row>
    <row r="6" spans="1:7" ht="38.25" customHeight="1" x14ac:dyDescent="0.2">
      <c r="A6" s="20">
        <v>1</v>
      </c>
      <c r="B6" s="49" t="s">
        <v>1266</v>
      </c>
      <c r="C6" s="659">
        <v>29600</v>
      </c>
      <c r="D6" s="83" t="s">
        <v>245</v>
      </c>
      <c r="E6" s="82">
        <v>48600</v>
      </c>
      <c r="F6" s="84" t="s">
        <v>245</v>
      </c>
    </row>
    <row r="7" spans="1:7" ht="38.25" customHeight="1" x14ac:dyDescent="0.2">
      <c r="A7" s="20">
        <f>A6+1</f>
        <v>2</v>
      </c>
      <c r="B7" s="49" t="s">
        <v>1267</v>
      </c>
      <c r="C7" s="83" t="s">
        <v>245</v>
      </c>
      <c r="D7" s="659">
        <v>148</v>
      </c>
      <c r="E7" s="83" t="s">
        <v>245</v>
      </c>
      <c r="F7" s="47">
        <v>251</v>
      </c>
    </row>
    <row r="8" spans="1:7" ht="38.25" customHeight="1" x14ac:dyDescent="0.2">
      <c r="A8" s="20">
        <f>A7+1</f>
        <v>3</v>
      </c>
      <c r="B8" s="49" t="s">
        <v>1083</v>
      </c>
      <c r="C8" s="83" t="s">
        <v>245</v>
      </c>
      <c r="D8" s="659">
        <v>41</v>
      </c>
      <c r="E8" s="83" t="s">
        <v>245</v>
      </c>
      <c r="F8" s="47">
        <v>60</v>
      </c>
    </row>
    <row r="9" spans="1:7" ht="35.25" customHeight="1" x14ac:dyDescent="0.2">
      <c r="A9" s="20">
        <f>A8+1</f>
        <v>4</v>
      </c>
      <c r="B9" s="41" t="s">
        <v>599</v>
      </c>
      <c r="C9" s="659">
        <v>0</v>
      </c>
      <c r="D9" s="83" t="s">
        <v>245</v>
      </c>
      <c r="E9" s="85">
        <f>+C11</f>
        <v>0</v>
      </c>
      <c r="F9" s="84" t="s">
        <v>245</v>
      </c>
    </row>
    <row r="10" spans="1:7" ht="37.5" customHeight="1" x14ac:dyDescent="0.2">
      <c r="A10" s="20">
        <f>A9+1</f>
        <v>5</v>
      </c>
      <c r="B10" s="41" t="s">
        <v>882</v>
      </c>
      <c r="C10" s="659">
        <v>29600</v>
      </c>
      <c r="D10" s="83" t="s">
        <v>245</v>
      </c>
      <c r="E10" s="86">
        <v>48600</v>
      </c>
      <c r="F10" s="84" t="s">
        <v>245</v>
      </c>
    </row>
    <row r="11" spans="1:7" ht="33" customHeight="1" thickBot="1" x14ac:dyDescent="0.25">
      <c r="A11" s="21">
        <v>6</v>
      </c>
      <c r="B11" s="46" t="s">
        <v>185</v>
      </c>
      <c r="C11" s="660">
        <f>C10-C6</f>
        <v>0</v>
      </c>
      <c r="D11" s="658" t="s">
        <v>245</v>
      </c>
      <c r="E11" s="660">
        <f>E10-E6</f>
        <v>0</v>
      </c>
      <c r="F11" s="89" t="s">
        <v>245</v>
      </c>
    </row>
    <row r="12" spans="1:7" x14ac:dyDescent="0.2">
      <c r="B12" s="15"/>
    </row>
    <row r="13" spans="1:7" ht="15.75" customHeight="1" x14ac:dyDescent="0.2">
      <c r="A13" s="900" t="s">
        <v>1211</v>
      </c>
      <c r="B13" s="901"/>
      <c r="C13" s="901"/>
      <c r="D13" s="901"/>
      <c r="E13" s="901"/>
      <c r="F13" s="902"/>
    </row>
    <row r="14" spans="1:7" ht="15.75" customHeight="1" x14ac:dyDescent="0.2">
      <c r="A14" s="903" t="s">
        <v>887</v>
      </c>
      <c r="B14" s="904"/>
      <c r="C14" s="904"/>
      <c r="D14" s="904"/>
      <c r="E14" s="904"/>
      <c r="F14" s="905"/>
    </row>
    <row r="15" spans="1:7" x14ac:dyDescent="0.2">
      <c r="A15" s="569"/>
    </row>
    <row r="17" spans="3:4" x14ac:dyDescent="0.2">
      <c r="C17" s="43"/>
      <c r="D17" s="43"/>
    </row>
  </sheetData>
  <mergeCells count="9">
    <mergeCell ref="A13:F13"/>
    <mergeCell ref="A14:F14"/>
    <mergeCell ref="A1:F1"/>
    <mergeCell ref="A2:B2"/>
    <mergeCell ref="C2:F2"/>
    <mergeCell ref="A3:A4"/>
    <mergeCell ref="B3:B4"/>
    <mergeCell ref="C3:D3"/>
    <mergeCell ref="E3:F3"/>
  </mergeCells>
  <pageMargins left="0.5" right="0.39" top="0.98425196850393704" bottom="0.98425196850393704" header="0.51181102362204722" footer="0.51181102362204722"/>
  <pageSetup paperSize="9" scale="83"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árok13">
    <tabColor indexed="42"/>
    <pageSetUpPr fitToPage="1"/>
  </sheetPr>
  <dimension ref="A1:H22"/>
  <sheetViews>
    <sheetView zoomScaleNormal="100" workbookViewId="0">
      <pane xSplit="2" ySplit="5" topLeftCell="C6" activePane="bottomRight" state="frozen"/>
      <selection pane="topRight" activeCell="C1" sqref="C1"/>
      <selection pane="bottomLeft" activeCell="A6" sqref="A6"/>
      <selection pane="bottomRight" activeCell="I15" sqref="I15"/>
    </sheetView>
  </sheetViews>
  <sheetFormatPr defaultColWidth="9.140625" defaultRowHeight="12.75" x14ac:dyDescent="0.2"/>
  <cols>
    <col min="1" max="1" width="8.28515625" style="48" customWidth="1"/>
    <col min="2" max="2" width="77.7109375" style="48" customWidth="1"/>
    <col min="3" max="3" width="14.7109375" style="48" customWidth="1"/>
    <col min="4" max="4" width="14.85546875" style="48" customWidth="1"/>
    <col min="5" max="6" width="14.7109375" style="48" customWidth="1"/>
    <col min="7" max="16384" width="9.140625" style="48"/>
  </cols>
  <sheetData>
    <row r="1" spans="1:8" s="425" customFormat="1" ht="50.1" customHeight="1" x14ac:dyDescent="0.2">
      <c r="A1" s="910" t="s">
        <v>967</v>
      </c>
      <c r="B1" s="911"/>
      <c r="C1" s="911"/>
      <c r="D1" s="911"/>
      <c r="E1" s="911"/>
      <c r="F1" s="912"/>
      <c r="H1" s="426"/>
    </row>
    <row r="2" spans="1:8" s="425" customFormat="1" ht="33" customHeight="1" x14ac:dyDescent="0.2">
      <c r="A2" s="915" t="s">
        <v>1300</v>
      </c>
      <c r="B2" s="916"/>
      <c r="C2" s="916"/>
      <c r="D2" s="916"/>
      <c r="E2" s="916"/>
      <c r="F2" s="917"/>
    </row>
    <row r="3" spans="1:8" s="425" customFormat="1" ht="18.75" customHeight="1" x14ac:dyDescent="0.2">
      <c r="A3" s="895" t="s">
        <v>145</v>
      </c>
      <c r="B3" s="854" t="s">
        <v>259</v>
      </c>
      <c r="C3" s="854" t="s">
        <v>661</v>
      </c>
      <c r="D3" s="854"/>
      <c r="E3" s="854" t="s">
        <v>274</v>
      </c>
      <c r="F3" s="914"/>
    </row>
    <row r="4" spans="1:8" s="425" customFormat="1" ht="18.75" customHeight="1" x14ac:dyDescent="0.2">
      <c r="A4" s="913"/>
      <c r="B4" s="854"/>
      <c r="C4" s="399">
        <v>2021</v>
      </c>
      <c r="D4" s="399">
        <v>2022</v>
      </c>
      <c r="E4" s="336">
        <v>2021</v>
      </c>
      <c r="F4" s="361">
        <v>2022</v>
      </c>
    </row>
    <row r="5" spans="1:8" s="425" customFormat="1" ht="15.75" x14ac:dyDescent="0.2">
      <c r="A5" s="356"/>
      <c r="B5" s="427"/>
      <c r="C5" s="399" t="s">
        <v>217</v>
      </c>
      <c r="D5" s="399" t="s">
        <v>218</v>
      </c>
      <c r="E5" s="424" t="s">
        <v>219</v>
      </c>
      <c r="F5" s="429" t="s">
        <v>226</v>
      </c>
    </row>
    <row r="6" spans="1:8" ht="31.5" x14ac:dyDescent="0.2">
      <c r="A6" s="20">
        <v>1</v>
      </c>
      <c r="B6" s="337" t="s">
        <v>604</v>
      </c>
      <c r="C6" s="661" t="s">
        <v>245</v>
      </c>
      <c r="D6" s="661" t="s">
        <v>245</v>
      </c>
      <c r="E6" s="620">
        <v>316</v>
      </c>
      <c r="F6" s="662">
        <v>316</v>
      </c>
    </row>
    <row r="7" spans="1:8" ht="37.5" x14ac:dyDescent="0.2">
      <c r="A7" s="20">
        <f>A6+1</f>
        <v>2</v>
      </c>
      <c r="B7" s="340" t="s">
        <v>267</v>
      </c>
      <c r="C7" s="661" t="s">
        <v>245</v>
      </c>
      <c r="D7" s="661" t="s">
        <v>245</v>
      </c>
      <c r="E7" s="620">
        <v>2470</v>
      </c>
      <c r="F7" s="662">
        <v>2606</v>
      </c>
    </row>
    <row r="8" spans="1:8" ht="15.75" x14ac:dyDescent="0.2">
      <c r="A8" s="20">
        <v>3</v>
      </c>
      <c r="B8" s="346" t="s">
        <v>207</v>
      </c>
      <c r="C8" s="661" t="s">
        <v>245</v>
      </c>
      <c r="D8" s="661" t="s">
        <v>245</v>
      </c>
      <c r="E8" s="37">
        <f>E7/12</f>
        <v>205.83333333333334</v>
      </c>
      <c r="F8" s="78">
        <f>F7/12</f>
        <v>217.16666666666666</v>
      </c>
    </row>
    <row r="9" spans="1:8" ht="31.5" x14ac:dyDescent="0.2">
      <c r="A9" s="20">
        <f t="shared" ref="A9:A18" si="0">A8+1</f>
        <v>4</v>
      </c>
      <c r="B9" s="340" t="s">
        <v>276</v>
      </c>
      <c r="C9" s="30">
        <v>136160</v>
      </c>
      <c r="D9" s="663">
        <v>241575.5</v>
      </c>
      <c r="E9" s="661" t="s">
        <v>245</v>
      </c>
      <c r="F9" s="664" t="s">
        <v>245</v>
      </c>
    </row>
    <row r="10" spans="1:8" ht="31.5" x14ac:dyDescent="0.2">
      <c r="A10" s="20">
        <f t="shared" si="0"/>
        <v>5</v>
      </c>
      <c r="B10" s="340" t="s">
        <v>291</v>
      </c>
      <c r="C10" s="30">
        <v>0</v>
      </c>
      <c r="D10" s="30">
        <v>0</v>
      </c>
      <c r="E10" s="30">
        <v>0</v>
      </c>
      <c r="F10" s="665">
        <v>0</v>
      </c>
    </row>
    <row r="11" spans="1:8" ht="31.5" x14ac:dyDescent="0.2">
      <c r="A11" s="20">
        <f t="shared" si="0"/>
        <v>6</v>
      </c>
      <c r="B11" s="342" t="s">
        <v>743</v>
      </c>
      <c r="C11" s="620">
        <v>208863</v>
      </c>
      <c r="D11" s="620">
        <v>305181</v>
      </c>
      <c r="E11" s="661" t="s">
        <v>245</v>
      </c>
      <c r="F11" s="664" t="s">
        <v>245</v>
      </c>
    </row>
    <row r="12" spans="1:8" ht="15.75" x14ac:dyDescent="0.2">
      <c r="A12" s="20">
        <f t="shared" si="0"/>
        <v>7</v>
      </c>
      <c r="B12" s="340" t="s">
        <v>275</v>
      </c>
      <c r="C12" s="30">
        <v>10831.1</v>
      </c>
      <c r="D12" s="30">
        <v>5725.16</v>
      </c>
      <c r="E12" s="661" t="s">
        <v>245</v>
      </c>
      <c r="F12" s="664" t="s">
        <v>245</v>
      </c>
    </row>
    <row r="13" spans="1:8" ht="15.75" x14ac:dyDescent="0.2">
      <c r="A13" s="20">
        <f t="shared" si="0"/>
        <v>8</v>
      </c>
      <c r="B13" s="340" t="s">
        <v>292</v>
      </c>
      <c r="C13" s="37">
        <f>SUM(C9:C12)</f>
        <v>355854.1</v>
      </c>
      <c r="D13" s="37">
        <f>SUM(D9:D12)</f>
        <v>552481.66</v>
      </c>
      <c r="E13" s="661" t="s">
        <v>245</v>
      </c>
      <c r="F13" s="664" t="s">
        <v>245</v>
      </c>
    </row>
    <row r="14" spans="1:8" ht="15.75" x14ac:dyDescent="0.2">
      <c r="A14" s="20">
        <f t="shared" si="0"/>
        <v>9</v>
      </c>
      <c r="B14" s="340" t="s">
        <v>1214</v>
      </c>
      <c r="C14" s="37">
        <f>C15+C16</f>
        <v>357080.07</v>
      </c>
      <c r="D14" s="37">
        <f>D15+D16</f>
        <v>411148.32999999996</v>
      </c>
      <c r="E14" s="661" t="s">
        <v>245</v>
      </c>
      <c r="F14" s="664" t="s">
        <v>245</v>
      </c>
      <c r="G14" s="425"/>
      <c r="H14" s="425"/>
    </row>
    <row r="15" spans="1:8" ht="15.75" x14ac:dyDescent="0.2">
      <c r="A15" s="20">
        <f t="shared" si="0"/>
        <v>10</v>
      </c>
      <c r="B15" s="396" t="s">
        <v>1084</v>
      </c>
      <c r="C15" s="30">
        <v>209753.37</v>
      </c>
      <c r="D15" s="30">
        <v>196665.59</v>
      </c>
      <c r="E15" s="661" t="s">
        <v>245</v>
      </c>
      <c r="F15" s="664" t="s">
        <v>245</v>
      </c>
      <c r="G15" s="425"/>
      <c r="H15" s="425"/>
    </row>
    <row r="16" spans="1:8" ht="15.75" x14ac:dyDescent="0.2">
      <c r="A16" s="20">
        <f t="shared" si="0"/>
        <v>11</v>
      </c>
      <c r="B16" s="396" t="s">
        <v>1085</v>
      </c>
      <c r="C16" s="30">
        <v>147326.70000000001</v>
      </c>
      <c r="D16" s="30">
        <v>214482.74</v>
      </c>
      <c r="E16" s="661" t="s">
        <v>245</v>
      </c>
      <c r="F16" s="664" t="s">
        <v>245</v>
      </c>
      <c r="G16" s="425"/>
      <c r="H16" s="425"/>
    </row>
    <row r="17" spans="1:8" ht="31.5" x14ac:dyDescent="0.2">
      <c r="A17" s="20">
        <f t="shared" si="0"/>
        <v>12</v>
      </c>
      <c r="B17" s="340" t="s">
        <v>293</v>
      </c>
      <c r="C17" s="37">
        <f>+C13-C14</f>
        <v>-1225.9700000000303</v>
      </c>
      <c r="D17" s="37">
        <f>+D13-D14</f>
        <v>141333.33000000007</v>
      </c>
      <c r="E17" s="661" t="s">
        <v>245</v>
      </c>
      <c r="F17" s="664" t="s">
        <v>245</v>
      </c>
      <c r="G17" s="425"/>
      <c r="H17" s="425"/>
    </row>
    <row r="18" spans="1:8" ht="16.5" thickBot="1" x14ac:dyDescent="0.25">
      <c r="A18" s="21">
        <f t="shared" si="0"/>
        <v>13</v>
      </c>
      <c r="B18" s="428" t="s">
        <v>294</v>
      </c>
      <c r="C18" s="38">
        <f>IF(E8=0,0,C14/E8)</f>
        <v>1734.80195951417</v>
      </c>
      <c r="D18" s="38">
        <f>IF(F8=0,0,D14/F8)</f>
        <v>1893.2386646201073</v>
      </c>
      <c r="E18" s="666" t="s">
        <v>245</v>
      </c>
      <c r="F18" s="667" t="s">
        <v>245</v>
      </c>
      <c r="G18" s="425"/>
      <c r="H18" s="425"/>
    </row>
    <row r="19" spans="1:8" x14ac:dyDescent="0.2">
      <c r="G19" s="425"/>
      <c r="H19" s="425"/>
    </row>
    <row r="20" spans="1:8" s="425" customFormat="1" ht="15.75" customHeight="1" x14ac:dyDescent="0.2">
      <c r="A20" s="880" t="s">
        <v>1212</v>
      </c>
      <c r="B20" s="881"/>
      <c r="C20" s="881"/>
      <c r="D20" s="881"/>
      <c r="E20" s="881"/>
      <c r="F20" s="882"/>
    </row>
    <row r="21" spans="1:8" s="425" customFormat="1" ht="31.5" customHeight="1" x14ac:dyDescent="0.2">
      <c r="A21" s="907" t="s">
        <v>1213</v>
      </c>
      <c r="B21" s="908"/>
      <c r="C21" s="908"/>
      <c r="D21" s="908"/>
      <c r="E21" s="908"/>
      <c r="F21" s="909"/>
    </row>
    <row r="22" spans="1:8" ht="69.75" customHeight="1" x14ac:dyDescent="0.2">
      <c r="A22" s="906" t="s">
        <v>1336</v>
      </c>
      <c r="B22" s="906"/>
      <c r="C22" s="906"/>
      <c r="D22" s="906"/>
      <c r="E22" s="906"/>
      <c r="F22" s="906"/>
      <c r="G22" s="425"/>
      <c r="H22" s="425"/>
    </row>
  </sheetData>
  <mergeCells count="9">
    <mergeCell ref="A22:F22"/>
    <mergeCell ref="A21:F21"/>
    <mergeCell ref="A1:F1"/>
    <mergeCell ref="A3:A4"/>
    <mergeCell ref="B3:B4"/>
    <mergeCell ref="C3:D3"/>
    <mergeCell ref="E3:F3"/>
    <mergeCell ref="A2:F2"/>
    <mergeCell ref="A20:F20"/>
  </mergeCells>
  <phoneticPr fontId="6" type="noConversion"/>
  <pageMargins left="0.66" right="0.45" top="0.98425196850393704" bottom="0.77" header="0.51181102362204722" footer="0.51181102362204722"/>
  <pageSetup paperSize="9" scale="84"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indexed="42"/>
  </sheetPr>
  <dimension ref="A1:I29"/>
  <sheetViews>
    <sheetView zoomScaleNormal="100" workbookViewId="0">
      <pane xSplit="2" ySplit="5" topLeftCell="C6" activePane="bottomRight" state="frozen"/>
      <selection pane="topRight" activeCell="C1" sqref="C1"/>
      <selection pane="bottomLeft" activeCell="A5" sqref="A5"/>
      <selection pane="bottomRight" activeCell="E13" sqref="E13"/>
    </sheetView>
  </sheetViews>
  <sheetFormatPr defaultColWidth="9.140625" defaultRowHeight="15.75" x14ac:dyDescent="0.25"/>
  <cols>
    <col min="1" max="1" width="8.140625" style="590" customWidth="1"/>
    <col min="2" max="2" width="94" style="611" customWidth="1"/>
    <col min="3" max="4" width="18.7109375" style="590" customWidth="1"/>
    <col min="5" max="5" width="18.5703125" style="590" customWidth="1"/>
    <col min="6" max="16384" width="9.140625" style="590"/>
  </cols>
  <sheetData>
    <row r="1" spans="1:6" s="591" customFormat="1" ht="50.1" customHeight="1" thickBot="1" x14ac:dyDescent="0.3">
      <c r="A1" s="922" t="s">
        <v>968</v>
      </c>
      <c r="B1" s="923"/>
      <c r="C1" s="923"/>
      <c r="D1" s="924"/>
      <c r="F1" s="590"/>
    </row>
    <row r="2" spans="1:6" s="591" customFormat="1" ht="29.25" customHeight="1" x14ac:dyDescent="0.25">
      <c r="A2" s="925" t="s">
        <v>1301</v>
      </c>
      <c r="B2" s="926"/>
      <c r="C2" s="926"/>
      <c r="D2" s="927"/>
    </row>
    <row r="3" spans="1:6" s="591" customFormat="1" ht="33" customHeight="1" x14ac:dyDescent="0.25">
      <c r="A3" s="592" t="s">
        <v>145</v>
      </c>
      <c r="B3" s="593" t="s">
        <v>259</v>
      </c>
      <c r="C3" s="594">
        <v>2021</v>
      </c>
      <c r="D3" s="588">
        <v>2022</v>
      </c>
    </row>
    <row r="4" spans="1:6" ht="33" customHeight="1" x14ac:dyDescent="0.25">
      <c r="A4" s="595"/>
      <c r="B4" s="596"/>
      <c r="C4" s="597" t="s">
        <v>217</v>
      </c>
      <c r="D4" s="589" t="s">
        <v>218</v>
      </c>
    </row>
    <row r="5" spans="1:6" ht="18.75" x14ac:dyDescent="0.25">
      <c r="A5" s="598">
        <v>1</v>
      </c>
      <c r="B5" s="599" t="s">
        <v>1382</v>
      </c>
      <c r="C5" s="668">
        <f>+C6+C9</f>
        <v>18539.449999999997</v>
      </c>
      <c r="D5" s="669">
        <f>D6+D9</f>
        <v>72585.8</v>
      </c>
    </row>
    <row r="6" spans="1:6" ht="18.75" customHeight="1" x14ac:dyDescent="0.25">
      <c r="A6" s="598">
        <f t="shared" ref="A6:A13" si="0">A5+1</f>
        <v>2</v>
      </c>
      <c r="B6" s="599" t="s">
        <v>279</v>
      </c>
      <c r="C6" s="668">
        <f>+C7+C8</f>
        <v>10290.65</v>
      </c>
      <c r="D6" s="669">
        <f>+D7+D8</f>
        <v>45971.9</v>
      </c>
    </row>
    <row r="7" spans="1:6" ht="18.75" customHeight="1" x14ac:dyDescent="0.25">
      <c r="A7" s="598">
        <f t="shared" si="0"/>
        <v>3</v>
      </c>
      <c r="B7" s="600" t="s">
        <v>277</v>
      </c>
      <c r="C7" s="670">
        <v>10290.65</v>
      </c>
      <c r="D7" s="671">
        <v>45971.9</v>
      </c>
    </row>
    <row r="8" spans="1:6" x14ac:dyDescent="0.25">
      <c r="A8" s="598">
        <f t="shared" si="0"/>
        <v>4</v>
      </c>
      <c r="B8" s="600" t="s">
        <v>278</v>
      </c>
      <c r="C8" s="670">
        <v>0</v>
      </c>
      <c r="D8" s="671">
        <v>0</v>
      </c>
    </row>
    <row r="9" spans="1:6" x14ac:dyDescent="0.25">
      <c r="A9" s="598">
        <f t="shared" si="0"/>
        <v>5</v>
      </c>
      <c r="B9" s="599" t="s">
        <v>187</v>
      </c>
      <c r="C9" s="672">
        <f>+C10+C11-C12</f>
        <v>8248.7999999999956</v>
      </c>
      <c r="D9" s="673">
        <f>+D10+D11-D12</f>
        <v>26613.9</v>
      </c>
    </row>
    <row r="10" spans="1:6" ht="31.5" x14ac:dyDescent="0.25">
      <c r="A10" s="598">
        <f t="shared" si="0"/>
        <v>6</v>
      </c>
      <c r="B10" s="600" t="s">
        <v>134</v>
      </c>
      <c r="C10" s="670">
        <v>47310.63</v>
      </c>
      <c r="D10" s="673">
        <f>+C12</f>
        <v>44375.83</v>
      </c>
    </row>
    <row r="11" spans="1:6" x14ac:dyDescent="0.25">
      <c r="A11" s="598">
        <f t="shared" si="0"/>
        <v>7</v>
      </c>
      <c r="B11" s="600" t="s">
        <v>162</v>
      </c>
      <c r="C11" s="670">
        <v>5314</v>
      </c>
      <c r="D11" s="671">
        <v>12050</v>
      </c>
    </row>
    <row r="12" spans="1:6" x14ac:dyDescent="0.25">
      <c r="A12" s="598">
        <f t="shared" si="0"/>
        <v>8</v>
      </c>
      <c r="B12" s="600" t="s">
        <v>643</v>
      </c>
      <c r="C12" s="672">
        <f>C10+C11-C22</f>
        <v>44375.83</v>
      </c>
      <c r="D12" s="673">
        <f>D10+D11-D22</f>
        <v>29811.93</v>
      </c>
    </row>
    <row r="13" spans="1:6" ht="15.75" customHeight="1" x14ac:dyDescent="0.25">
      <c r="A13" s="598">
        <f t="shared" si="0"/>
        <v>9</v>
      </c>
      <c r="B13" s="599" t="s">
        <v>644</v>
      </c>
      <c r="C13" s="674">
        <v>18539.45</v>
      </c>
      <c r="D13" s="675">
        <v>72585.8</v>
      </c>
    </row>
    <row r="14" spans="1:6" ht="18.75" customHeight="1" x14ac:dyDescent="0.25">
      <c r="A14" s="598"/>
      <c r="B14" s="601" t="s">
        <v>234</v>
      </c>
      <c r="C14" s="676"/>
      <c r="D14" s="677"/>
    </row>
    <row r="15" spans="1:6" ht="18.75" x14ac:dyDescent="0.25">
      <c r="A15" s="598">
        <f>A13+1</f>
        <v>10</v>
      </c>
      <c r="B15" s="602" t="s">
        <v>1383</v>
      </c>
      <c r="C15" s="670">
        <v>18539.45</v>
      </c>
      <c r="D15" s="671">
        <v>72585.8</v>
      </c>
    </row>
    <row r="16" spans="1:6" ht="15.75" customHeight="1" x14ac:dyDescent="0.25">
      <c r="A16" s="598">
        <f t="shared" ref="A16:A23" si="1">+A15+1</f>
        <v>11</v>
      </c>
      <c r="B16" s="599" t="s">
        <v>645</v>
      </c>
      <c r="C16" s="668">
        <f>C5-C13</f>
        <v>0</v>
      </c>
      <c r="D16" s="669">
        <f>D5-D13</f>
        <v>0</v>
      </c>
    </row>
    <row r="17" spans="1:9" ht="18.75" customHeight="1" x14ac:dyDescent="0.25">
      <c r="A17" s="598">
        <f t="shared" si="1"/>
        <v>12</v>
      </c>
      <c r="B17" s="599" t="s">
        <v>1384</v>
      </c>
      <c r="C17" s="668">
        <f>C18+C19+C20+C21</f>
        <v>5892</v>
      </c>
      <c r="D17" s="669">
        <f>D18+D19+D20+D21</f>
        <v>18265</v>
      </c>
    </row>
    <row r="18" spans="1:9" ht="18.75" x14ac:dyDescent="0.25">
      <c r="A18" s="603">
        <f t="shared" si="1"/>
        <v>13</v>
      </c>
      <c r="B18" s="604" t="s">
        <v>1385</v>
      </c>
      <c r="C18" s="678">
        <v>5405</v>
      </c>
      <c r="D18" s="679">
        <v>7401</v>
      </c>
    </row>
    <row r="19" spans="1:9" ht="15.75" customHeight="1" x14ac:dyDescent="0.25">
      <c r="A19" s="603">
        <f>+A18+1</f>
        <v>14</v>
      </c>
      <c r="B19" s="604" t="s">
        <v>1386</v>
      </c>
      <c r="C19" s="678">
        <v>0</v>
      </c>
      <c r="D19" s="679">
        <v>10090</v>
      </c>
    </row>
    <row r="20" spans="1:9" ht="15.75" customHeight="1" x14ac:dyDescent="0.25">
      <c r="A20" s="603">
        <f t="shared" si="1"/>
        <v>15</v>
      </c>
      <c r="B20" s="604" t="s">
        <v>1387</v>
      </c>
      <c r="C20" s="678">
        <v>487</v>
      </c>
      <c r="D20" s="679">
        <v>435</v>
      </c>
    </row>
    <row r="21" spans="1:9" ht="15.75" customHeight="1" x14ac:dyDescent="0.25">
      <c r="A21" s="603">
        <f t="shared" si="1"/>
        <v>16</v>
      </c>
      <c r="B21" s="604" t="s">
        <v>1388</v>
      </c>
      <c r="C21" s="678">
        <v>0</v>
      </c>
      <c r="D21" s="679">
        <v>339</v>
      </c>
    </row>
    <row r="22" spans="1:9" ht="15.75" customHeight="1" x14ac:dyDescent="0.25">
      <c r="A22" s="605">
        <f t="shared" si="1"/>
        <v>17</v>
      </c>
      <c r="B22" s="599" t="s">
        <v>656</v>
      </c>
      <c r="C22" s="668">
        <f>(C18*1.4 +C19*1.5+C20*1.4+C21*1.5)</f>
        <v>8248.7999999999993</v>
      </c>
      <c r="D22" s="669">
        <f>(D18*1.4+D19*1.5+D20*1.4+D21*1.5)</f>
        <v>26613.9</v>
      </c>
    </row>
    <row r="23" spans="1:9" ht="16.5" thickBot="1" x14ac:dyDescent="0.3">
      <c r="A23" s="606">
        <f t="shared" si="1"/>
        <v>18</v>
      </c>
      <c r="B23" s="607" t="s">
        <v>1389</v>
      </c>
      <c r="C23" s="680">
        <f>IF(C18=0,0,C15/(C18+C19))</f>
        <v>3.4300555041628122</v>
      </c>
      <c r="D23" s="681">
        <f>IF(D18=0,0,D15/(D18+D19))</f>
        <v>4.1498942313189646</v>
      </c>
    </row>
    <row r="24" spans="1:9" x14ac:dyDescent="0.25">
      <c r="A24" s="608"/>
      <c r="B24" s="609"/>
      <c r="C24" s="610"/>
      <c r="D24" s="610"/>
    </row>
    <row r="25" spans="1:9" x14ac:dyDescent="0.25">
      <c r="A25" s="934" t="s">
        <v>1390</v>
      </c>
      <c r="B25" s="935"/>
      <c r="C25" s="935"/>
      <c r="D25" s="936"/>
    </row>
    <row r="26" spans="1:9" x14ac:dyDescent="0.25">
      <c r="A26" s="928" t="s">
        <v>1391</v>
      </c>
      <c r="B26" s="929"/>
      <c r="C26" s="929"/>
      <c r="D26" s="930"/>
    </row>
    <row r="27" spans="1:9" ht="33" customHeight="1" x14ac:dyDescent="0.25">
      <c r="A27" s="931" t="s">
        <v>1392</v>
      </c>
      <c r="B27" s="932"/>
      <c r="C27" s="932"/>
      <c r="D27" s="933"/>
    </row>
    <row r="28" spans="1:9" ht="36.75" customHeight="1" thickBot="1" x14ac:dyDescent="0.3">
      <c r="A28" s="919" t="s">
        <v>1393</v>
      </c>
      <c r="B28" s="920"/>
      <c r="C28" s="920"/>
      <c r="D28" s="921"/>
    </row>
    <row r="29" spans="1:9" x14ac:dyDescent="0.25">
      <c r="A29" s="918" t="s">
        <v>1416</v>
      </c>
      <c r="B29" s="918"/>
      <c r="C29" s="918"/>
      <c r="D29" s="918"/>
      <c r="E29" s="617"/>
      <c r="F29" s="617"/>
      <c r="G29" s="617"/>
      <c r="H29" s="617"/>
      <c r="I29" s="617"/>
    </row>
  </sheetData>
  <mergeCells count="7">
    <mergeCell ref="A29:D29"/>
    <mergeCell ref="A28:D28"/>
    <mergeCell ref="A1:D1"/>
    <mergeCell ref="A2:D2"/>
    <mergeCell ref="A26:D26"/>
    <mergeCell ref="A27:D27"/>
    <mergeCell ref="A25:D25"/>
  </mergeCells>
  <pageMargins left="0.74803149606299213" right="0.74803149606299213" top="0.59055118110236227" bottom="0.59055118110236227" header="0.51181102362204722" footer="0.51181102362204722"/>
  <pageSetup paperSize="9" scale="85"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árok15">
    <tabColor indexed="42"/>
    <pageSetUpPr fitToPage="1"/>
  </sheetPr>
  <dimension ref="A1:H24"/>
  <sheetViews>
    <sheetView zoomScaleNormal="100" workbookViewId="0">
      <pane xSplit="2" ySplit="5" topLeftCell="C6" activePane="bottomRight" state="frozen"/>
      <selection pane="topRight" activeCell="C1" sqref="C1"/>
      <selection pane="bottomLeft" activeCell="A6" sqref="A6"/>
      <selection pane="bottomRight" activeCell="H17" sqref="H17"/>
    </sheetView>
  </sheetViews>
  <sheetFormatPr defaultColWidth="9.140625" defaultRowHeight="15.75" x14ac:dyDescent="0.25"/>
  <cols>
    <col min="1" max="1" width="9.140625" style="2"/>
    <col min="2" max="2" width="88.7109375" style="6" customWidth="1"/>
    <col min="3" max="3" width="23.42578125" style="2" customWidth="1"/>
    <col min="4" max="4" width="24.42578125" style="2" customWidth="1"/>
    <col min="5" max="5" width="9.140625" style="111"/>
    <col min="6" max="16384" width="9.140625" style="2"/>
  </cols>
  <sheetData>
    <row r="1" spans="1:5" s="434" customFormat="1" ht="50.1" customHeight="1" thickBot="1" x14ac:dyDescent="0.3">
      <c r="A1" s="940" t="s">
        <v>940</v>
      </c>
      <c r="B1" s="941"/>
      <c r="C1" s="941"/>
      <c r="D1" s="942"/>
      <c r="E1" s="433"/>
    </row>
    <row r="2" spans="1:5" s="434" customFormat="1" ht="27.75" customHeight="1" x14ac:dyDescent="0.25">
      <c r="A2" s="790" t="s">
        <v>1301</v>
      </c>
      <c r="B2" s="791"/>
      <c r="C2" s="791"/>
      <c r="D2" s="792"/>
      <c r="E2" s="433"/>
    </row>
    <row r="3" spans="1:5" s="434" customFormat="1" ht="18.75" customHeight="1" x14ac:dyDescent="0.25">
      <c r="A3" s="808" t="s">
        <v>145</v>
      </c>
      <c r="B3" s="943" t="s">
        <v>259</v>
      </c>
      <c r="C3" s="944" t="s">
        <v>238</v>
      </c>
      <c r="D3" s="945"/>
      <c r="E3" s="433"/>
    </row>
    <row r="4" spans="1:5" s="436" customFormat="1" ht="19.5" customHeight="1" x14ac:dyDescent="0.2">
      <c r="A4" s="808"/>
      <c r="B4" s="943"/>
      <c r="C4" s="357">
        <v>2021</v>
      </c>
      <c r="D4" s="358">
        <v>2022</v>
      </c>
      <c r="E4" s="435"/>
    </row>
    <row r="5" spans="1:5" s="436" customFormat="1" ht="15.75" customHeight="1" x14ac:dyDescent="0.2">
      <c r="A5" s="356"/>
      <c r="B5" s="437"/>
      <c r="C5" s="357" t="s">
        <v>217</v>
      </c>
      <c r="D5" s="358" t="s">
        <v>218</v>
      </c>
      <c r="E5" s="435"/>
    </row>
    <row r="6" spans="1:5" s="4" customFormat="1" x14ac:dyDescent="0.2">
      <c r="A6" s="52">
        <v>1</v>
      </c>
      <c r="B6" s="438" t="s">
        <v>154</v>
      </c>
      <c r="C6" s="682">
        <v>815286.79</v>
      </c>
      <c r="D6" s="683">
        <v>1993808.51</v>
      </c>
      <c r="E6" s="112"/>
    </row>
    <row r="7" spans="1:5" s="4" customFormat="1" x14ac:dyDescent="0.2">
      <c r="A7" s="52">
        <f t="shared" ref="A7:A20" si="0">A6+1</f>
        <v>2</v>
      </c>
      <c r="B7" s="337" t="s">
        <v>117</v>
      </c>
      <c r="C7" s="28">
        <f>SUM(C8:C13)</f>
        <v>1253034.1600000001</v>
      </c>
      <c r="D7" s="29">
        <f>SUM(D8:D13)</f>
        <v>710743.46</v>
      </c>
      <c r="E7" s="112"/>
    </row>
    <row r="8" spans="1:5" s="4" customFormat="1" ht="18.75" x14ac:dyDescent="0.2">
      <c r="A8" s="52">
        <f t="shared" si="0"/>
        <v>3</v>
      </c>
      <c r="B8" s="439" t="s">
        <v>1215</v>
      </c>
      <c r="C8" s="620">
        <v>979658.81</v>
      </c>
      <c r="D8" s="662">
        <v>479997.82</v>
      </c>
      <c r="E8" s="112"/>
    </row>
    <row r="9" spans="1:5" s="4" customFormat="1" x14ac:dyDescent="0.2">
      <c r="A9" s="52">
        <f t="shared" si="0"/>
        <v>4</v>
      </c>
      <c r="B9" s="572" t="s">
        <v>1307</v>
      </c>
      <c r="C9" s="620">
        <v>273375.34999999998</v>
      </c>
      <c r="D9" s="662">
        <v>230745.64</v>
      </c>
      <c r="E9" s="112"/>
    </row>
    <row r="10" spans="1:5" s="4" customFormat="1" x14ac:dyDescent="0.2">
      <c r="A10" s="52">
        <f t="shared" si="0"/>
        <v>5</v>
      </c>
      <c r="B10" s="439" t="s">
        <v>727</v>
      </c>
      <c r="C10" s="620">
        <v>0</v>
      </c>
      <c r="D10" s="662">
        <v>0</v>
      </c>
      <c r="E10" s="112"/>
    </row>
    <row r="11" spans="1:5" s="4" customFormat="1" x14ac:dyDescent="0.2">
      <c r="A11" s="52">
        <f t="shared" si="0"/>
        <v>6</v>
      </c>
      <c r="B11" s="439" t="s">
        <v>300</v>
      </c>
      <c r="C11" s="620">
        <v>0</v>
      </c>
      <c r="D11" s="662">
        <v>0</v>
      </c>
      <c r="E11" s="112"/>
    </row>
    <row r="12" spans="1:5" s="4" customFormat="1" x14ac:dyDescent="0.2">
      <c r="A12" s="52">
        <f t="shared" si="0"/>
        <v>7</v>
      </c>
      <c r="B12" s="439" t="s">
        <v>301</v>
      </c>
      <c r="C12" s="620">
        <v>0</v>
      </c>
      <c r="D12" s="662">
        <v>0</v>
      </c>
      <c r="E12" s="112"/>
    </row>
    <row r="13" spans="1:5" s="4" customFormat="1" ht="19.5" customHeight="1" x14ac:dyDescent="0.2">
      <c r="A13" s="52">
        <f t="shared" si="0"/>
        <v>8</v>
      </c>
      <c r="B13" s="439" t="s">
        <v>302</v>
      </c>
      <c r="C13" s="620">
        <v>0</v>
      </c>
      <c r="D13" s="662">
        <v>0</v>
      </c>
      <c r="E13" s="112"/>
    </row>
    <row r="14" spans="1:5" s="4" customFormat="1" ht="21.75" customHeight="1" x14ac:dyDescent="0.2">
      <c r="A14" s="52">
        <f t="shared" si="0"/>
        <v>9</v>
      </c>
      <c r="B14" s="337" t="s">
        <v>47</v>
      </c>
      <c r="C14" s="28">
        <f>C6+C7</f>
        <v>2068320.9500000002</v>
      </c>
      <c r="D14" s="29">
        <f>D6+D7</f>
        <v>2704551.9699999997</v>
      </c>
      <c r="E14" s="112"/>
    </row>
    <row r="15" spans="1:5" s="4" customFormat="1" ht="27" customHeight="1" x14ac:dyDescent="0.2">
      <c r="A15" s="52">
        <f t="shared" si="0"/>
        <v>10</v>
      </c>
      <c r="B15" s="337" t="s">
        <v>1093</v>
      </c>
      <c r="C15" s="682">
        <v>100000</v>
      </c>
      <c r="D15" s="683">
        <v>270000</v>
      </c>
      <c r="E15" s="112"/>
    </row>
    <row r="16" spans="1:5" s="4" customFormat="1" ht="31.5" x14ac:dyDescent="0.2">
      <c r="A16" s="67" t="s">
        <v>609</v>
      </c>
      <c r="B16" s="340" t="s">
        <v>782</v>
      </c>
      <c r="C16" s="682">
        <v>0</v>
      </c>
      <c r="D16" s="683">
        <v>0</v>
      </c>
      <c r="E16" s="112"/>
    </row>
    <row r="17" spans="1:8" s="4" customFormat="1" ht="28.5" customHeight="1" x14ac:dyDescent="0.2">
      <c r="A17" s="52">
        <f>A15+1</f>
        <v>11</v>
      </c>
      <c r="B17" s="337" t="s">
        <v>667</v>
      </c>
      <c r="C17" s="682">
        <v>279745</v>
      </c>
      <c r="D17" s="683">
        <v>312855.2</v>
      </c>
      <c r="E17" s="112"/>
    </row>
    <row r="18" spans="1:8" s="4" customFormat="1" ht="23.25" customHeight="1" x14ac:dyDescent="0.2">
      <c r="A18" s="52">
        <f t="shared" si="0"/>
        <v>12</v>
      </c>
      <c r="B18" s="337" t="s">
        <v>198</v>
      </c>
      <c r="C18" s="682">
        <v>0</v>
      </c>
      <c r="D18" s="683">
        <v>0</v>
      </c>
      <c r="E18" s="112"/>
    </row>
    <row r="19" spans="1:8" s="4" customFormat="1" ht="33" customHeight="1" x14ac:dyDescent="0.2">
      <c r="A19" s="52">
        <f t="shared" si="0"/>
        <v>13</v>
      </c>
      <c r="B19" s="337" t="s">
        <v>668</v>
      </c>
      <c r="C19" s="682">
        <v>0</v>
      </c>
      <c r="D19" s="683">
        <v>0</v>
      </c>
      <c r="E19" s="112"/>
    </row>
    <row r="20" spans="1:8" s="4" customFormat="1" ht="21" customHeight="1" thickBot="1" x14ac:dyDescent="0.25">
      <c r="A20" s="53">
        <f t="shared" si="0"/>
        <v>14</v>
      </c>
      <c r="B20" s="339" t="s">
        <v>71</v>
      </c>
      <c r="C20" s="621">
        <f>SUM(C14:C19)</f>
        <v>2448065.9500000002</v>
      </c>
      <c r="D20" s="32">
        <f>SUM(D14:D19)</f>
        <v>3287407.17</v>
      </c>
      <c r="E20" s="112"/>
    </row>
    <row r="21" spans="1:8" ht="9" customHeight="1" x14ac:dyDescent="0.25">
      <c r="E21" s="112"/>
    </row>
    <row r="22" spans="1:8" ht="15.75" customHeight="1" x14ac:dyDescent="0.25">
      <c r="A22" s="900" t="s">
        <v>1216</v>
      </c>
      <c r="B22" s="901"/>
      <c r="C22" s="901"/>
      <c r="D22" s="902"/>
      <c r="E22" s="112"/>
    </row>
    <row r="23" spans="1:8" ht="15.75" customHeight="1" x14ac:dyDescent="0.25">
      <c r="A23" s="937" t="s">
        <v>1217</v>
      </c>
      <c r="B23" s="938"/>
      <c r="C23" s="938"/>
      <c r="D23" s="939"/>
      <c r="E23" s="112"/>
      <c r="F23" s="74"/>
      <c r="G23" s="74"/>
      <c r="H23" s="74"/>
    </row>
    <row r="24" spans="1:8" x14ac:dyDescent="0.25">
      <c r="A24" s="232"/>
      <c r="B24" s="287"/>
    </row>
  </sheetData>
  <mergeCells count="7">
    <mergeCell ref="A23:D23"/>
    <mergeCell ref="A22:D22"/>
    <mergeCell ref="A1:D1"/>
    <mergeCell ref="A3:A4"/>
    <mergeCell ref="B3:B4"/>
    <mergeCell ref="C3:D3"/>
    <mergeCell ref="A2:D2"/>
  </mergeCells>
  <phoneticPr fontId="0" type="noConversion"/>
  <printOptions gridLines="1"/>
  <pageMargins left="0.74803149606299213" right="0.54" top="0.98425196850393704" bottom="0.82" header="0.51181102362204722" footer="0.51181102362204722"/>
  <pageSetup paperSize="9" scale="92"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árok16">
    <tabColor indexed="42"/>
    <pageSetUpPr fitToPage="1"/>
  </sheetPr>
  <dimension ref="A1:J83"/>
  <sheetViews>
    <sheetView zoomScale="90" zoomScaleNormal="90" workbookViewId="0">
      <pane xSplit="2" ySplit="5" topLeftCell="C6" activePane="bottomRight" state="frozen"/>
      <selection pane="topRight" activeCell="C1" sqref="C1"/>
      <selection pane="bottomLeft" activeCell="A6" sqref="A6"/>
      <selection pane="bottomRight" activeCell="N23" sqref="N23"/>
    </sheetView>
  </sheetViews>
  <sheetFormatPr defaultColWidth="9.140625" defaultRowHeight="15.75" x14ac:dyDescent="0.25"/>
  <cols>
    <col min="1" max="1" width="7.42578125" style="2" customWidth="1"/>
    <col min="2" max="2" width="51.5703125" style="6" customWidth="1"/>
    <col min="3" max="3" width="22.28515625" style="6" customWidth="1"/>
    <col min="4" max="4" width="18.140625" style="2" customWidth="1"/>
    <col min="5" max="5" width="18.5703125" style="2" customWidth="1"/>
    <col min="6" max="6" width="16.28515625" style="2" customWidth="1"/>
    <col min="7" max="7" width="11.85546875" style="2" customWidth="1"/>
    <col min="8" max="8" width="15.42578125" style="2" customWidth="1"/>
    <col min="9" max="9" width="19.42578125" style="2" customWidth="1"/>
    <col min="10" max="16384" width="9.140625" style="2"/>
  </cols>
  <sheetData>
    <row r="1" spans="1:10" s="434" customFormat="1" ht="35.1" customHeight="1" thickBot="1" x14ac:dyDescent="0.3">
      <c r="A1" s="948" t="s">
        <v>941</v>
      </c>
      <c r="B1" s="949"/>
      <c r="C1" s="949"/>
      <c r="D1" s="949"/>
      <c r="E1" s="949"/>
      <c r="F1" s="949"/>
      <c r="G1" s="949"/>
      <c r="H1" s="949"/>
      <c r="I1" s="950"/>
    </row>
    <row r="2" spans="1:10" s="434" customFormat="1" ht="35.1" customHeight="1" x14ac:dyDescent="0.25">
      <c r="A2" s="842" t="s">
        <v>1300</v>
      </c>
      <c r="B2" s="843"/>
      <c r="C2" s="843"/>
      <c r="D2" s="843"/>
      <c r="E2" s="843"/>
      <c r="F2" s="843"/>
      <c r="G2" s="843"/>
      <c r="H2" s="843"/>
      <c r="I2" s="844"/>
    </row>
    <row r="3" spans="1:10" s="436" customFormat="1" ht="35.25" customHeight="1" x14ac:dyDescent="0.2">
      <c r="A3" s="896" t="s">
        <v>145</v>
      </c>
      <c r="B3" s="810" t="s">
        <v>259</v>
      </c>
      <c r="C3" s="953" t="s">
        <v>942</v>
      </c>
      <c r="D3" s="867" t="s">
        <v>943</v>
      </c>
      <c r="E3" s="867" t="s">
        <v>944</v>
      </c>
      <c r="F3" s="867" t="s">
        <v>805</v>
      </c>
      <c r="G3" s="951" t="s">
        <v>169</v>
      </c>
      <c r="H3" s="951" t="s">
        <v>787</v>
      </c>
      <c r="I3" s="946" t="s">
        <v>170</v>
      </c>
    </row>
    <row r="4" spans="1:10" s="436" customFormat="1" ht="72" customHeight="1" x14ac:dyDescent="0.2">
      <c r="A4" s="808"/>
      <c r="B4" s="854"/>
      <c r="C4" s="954"/>
      <c r="D4" s="868"/>
      <c r="E4" s="868"/>
      <c r="F4" s="868"/>
      <c r="G4" s="952"/>
      <c r="H4" s="952"/>
      <c r="I4" s="947"/>
    </row>
    <row r="5" spans="1:10" s="436" customFormat="1" ht="15.75" customHeight="1" x14ac:dyDescent="0.2">
      <c r="A5" s="356"/>
      <c r="B5" s="421"/>
      <c r="C5" s="424" t="s">
        <v>217</v>
      </c>
      <c r="D5" s="424" t="s">
        <v>218</v>
      </c>
      <c r="E5" s="424" t="s">
        <v>219</v>
      </c>
      <c r="F5" s="424" t="s">
        <v>226</v>
      </c>
      <c r="G5" s="424" t="s">
        <v>220</v>
      </c>
      <c r="H5" s="424" t="s">
        <v>221</v>
      </c>
      <c r="I5" s="444" t="s">
        <v>610</v>
      </c>
    </row>
    <row r="6" spans="1:10" s="4" customFormat="1" x14ac:dyDescent="0.2">
      <c r="A6" s="20">
        <v>1</v>
      </c>
      <c r="B6" s="422" t="s">
        <v>296</v>
      </c>
      <c r="C6" s="30">
        <v>0</v>
      </c>
      <c r="D6" s="30">
        <v>0</v>
      </c>
      <c r="E6" s="30">
        <v>29994</v>
      </c>
      <c r="F6" s="30">
        <v>0</v>
      </c>
      <c r="G6" s="30">
        <v>0</v>
      </c>
      <c r="H6" s="30">
        <v>0</v>
      </c>
      <c r="I6" s="78">
        <f t="shared" ref="I6:I17" si="0">SUM(C6:H6)</f>
        <v>29994</v>
      </c>
    </row>
    <row r="7" spans="1:10" s="4" customFormat="1" x14ac:dyDescent="0.2">
      <c r="A7" s="20"/>
      <c r="B7" s="317" t="s">
        <v>234</v>
      </c>
      <c r="C7" s="30"/>
      <c r="D7" s="30"/>
      <c r="E7" s="30"/>
      <c r="F7" s="30"/>
      <c r="G7" s="30"/>
      <c r="H7" s="30"/>
      <c r="I7" s="78"/>
    </row>
    <row r="8" spans="1:10" s="4" customFormat="1" x14ac:dyDescent="0.2">
      <c r="A8" s="20">
        <v>2</v>
      </c>
      <c r="B8" s="317" t="s">
        <v>48</v>
      </c>
      <c r="C8" s="30">
        <v>0</v>
      </c>
      <c r="D8" s="30">
        <v>0</v>
      </c>
      <c r="E8" s="30">
        <v>29994</v>
      </c>
      <c r="F8" s="30">
        <v>0</v>
      </c>
      <c r="G8" s="30">
        <v>0</v>
      </c>
      <c r="H8" s="30">
        <v>0</v>
      </c>
      <c r="I8" s="78">
        <f t="shared" si="0"/>
        <v>29994</v>
      </c>
    </row>
    <row r="9" spans="1:10" x14ac:dyDescent="0.25">
      <c r="A9" s="20">
        <v>3</v>
      </c>
      <c r="B9" s="422" t="s">
        <v>216</v>
      </c>
      <c r="C9" s="30">
        <v>0</v>
      </c>
      <c r="D9" s="30">
        <v>0</v>
      </c>
      <c r="E9" s="30">
        <v>0</v>
      </c>
      <c r="F9" s="30">
        <v>0</v>
      </c>
      <c r="G9" s="30">
        <v>0</v>
      </c>
      <c r="H9" s="30">
        <v>0</v>
      </c>
      <c r="I9" s="78">
        <f t="shared" si="0"/>
        <v>0</v>
      </c>
    </row>
    <row r="10" spans="1:10" ht="31.5" x14ac:dyDescent="0.25">
      <c r="A10" s="20">
        <v>4</v>
      </c>
      <c r="B10" s="440" t="s">
        <v>785</v>
      </c>
      <c r="C10" s="37">
        <f>SUM(C11:C16)</f>
        <v>0</v>
      </c>
      <c r="D10" s="37">
        <f t="shared" ref="D10:I10" si="1">SUM(D11:D16)</f>
        <v>0</v>
      </c>
      <c r="E10" s="37">
        <f>SUM(E11:E16)</f>
        <v>297605.84999999998</v>
      </c>
      <c r="F10" s="37">
        <f t="shared" si="1"/>
        <v>36695.14</v>
      </c>
      <c r="G10" s="37">
        <f t="shared" si="1"/>
        <v>0</v>
      </c>
      <c r="H10" s="37">
        <f t="shared" si="1"/>
        <v>0</v>
      </c>
      <c r="I10" s="78">
        <f t="shared" si="1"/>
        <v>334300.99</v>
      </c>
    </row>
    <row r="11" spans="1:10" x14ac:dyDescent="0.25">
      <c r="A11" s="20">
        <v>5</v>
      </c>
      <c r="B11" s="345" t="s">
        <v>1086</v>
      </c>
      <c r="C11" s="30">
        <v>0</v>
      </c>
      <c r="D11" s="30">
        <v>0</v>
      </c>
      <c r="E11" s="30">
        <v>0</v>
      </c>
      <c r="F11" s="30">
        <v>3720</v>
      </c>
      <c r="G11" s="30">
        <v>0</v>
      </c>
      <c r="H11" s="30">
        <v>0</v>
      </c>
      <c r="I11" s="78">
        <f t="shared" si="0"/>
        <v>3720</v>
      </c>
      <c r="J11" s="4"/>
    </row>
    <row r="12" spans="1:10" x14ac:dyDescent="0.25">
      <c r="A12" s="20">
        <v>6</v>
      </c>
      <c r="B12" s="345" t="s">
        <v>1087</v>
      </c>
      <c r="C12" s="30">
        <v>0</v>
      </c>
      <c r="D12" s="30">
        <v>0</v>
      </c>
      <c r="E12" s="30">
        <v>84399.83</v>
      </c>
      <c r="F12" s="30">
        <v>8940</v>
      </c>
      <c r="G12" s="30">
        <v>0</v>
      </c>
      <c r="H12" s="30">
        <v>0</v>
      </c>
      <c r="I12" s="78">
        <f t="shared" si="0"/>
        <v>93339.83</v>
      </c>
      <c r="J12" s="4"/>
    </row>
    <row r="13" spans="1:10" x14ac:dyDescent="0.25">
      <c r="A13" s="20">
        <v>7</v>
      </c>
      <c r="B13" s="441" t="s">
        <v>1088</v>
      </c>
      <c r="C13" s="30">
        <v>0</v>
      </c>
      <c r="D13" s="30">
        <v>0</v>
      </c>
      <c r="E13" s="30">
        <v>48122.82</v>
      </c>
      <c r="F13" s="30">
        <v>6397.18</v>
      </c>
      <c r="G13" s="30">
        <v>0</v>
      </c>
      <c r="H13" s="30">
        <v>0</v>
      </c>
      <c r="I13" s="78">
        <f t="shared" si="0"/>
        <v>54520</v>
      </c>
      <c r="J13" s="4"/>
    </row>
    <row r="14" spans="1:10" ht="31.5" x14ac:dyDescent="0.25">
      <c r="A14" s="20">
        <v>8</v>
      </c>
      <c r="B14" s="345" t="s">
        <v>1089</v>
      </c>
      <c r="C14" s="30">
        <v>0</v>
      </c>
      <c r="D14" s="30">
        <v>0</v>
      </c>
      <c r="E14" s="30">
        <v>7450</v>
      </c>
      <c r="F14" s="30">
        <v>17637.96</v>
      </c>
      <c r="G14" s="30">
        <v>0</v>
      </c>
      <c r="H14" s="30">
        <v>0</v>
      </c>
      <c r="I14" s="78">
        <f t="shared" si="0"/>
        <v>25087.96</v>
      </c>
      <c r="J14" s="4"/>
    </row>
    <row r="15" spans="1:10" ht="31.5" x14ac:dyDescent="0.25">
      <c r="A15" s="25">
        <v>9</v>
      </c>
      <c r="B15" s="345" t="s">
        <v>1090</v>
      </c>
      <c r="C15" s="30">
        <v>0</v>
      </c>
      <c r="D15" s="30">
        <v>0</v>
      </c>
      <c r="E15" s="30">
        <v>0</v>
      </c>
      <c r="F15" s="30">
        <v>0</v>
      </c>
      <c r="G15" s="30">
        <v>0</v>
      </c>
      <c r="H15" s="30">
        <v>0</v>
      </c>
      <c r="I15" s="78">
        <f t="shared" si="0"/>
        <v>0</v>
      </c>
      <c r="J15" s="4"/>
    </row>
    <row r="16" spans="1:10" x14ac:dyDescent="0.25">
      <c r="A16" s="20">
        <v>10</v>
      </c>
      <c r="B16" s="345" t="s">
        <v>1091</v>
      </c>
      <c r="C16" s="30">
        <v>0</v>
      </c>
      <c r="D16" s="30">
        <v>0</v>
      </c>
      <c r="E16" s="30">
        <v>157633.20000000001</v>
      </c>
      <c r="F16" s="30">
        <v>0</v>
      </c>
      <c r="G16" s="30">
        <v>0</v>
      </c>
      <c r="H16" s="30">
        <v>0</v>
      </c>
      <c r="I16" s="78">
        <f t="shared" si="0"/>
        <v>157633.20000000001</v>
      </c>
      <c r="J16" s="4"/>
    </row>
    <row r="17" spans="1:10" x14ac:dyDescent="0.25">
      <c r="A17" s="20">
        <v>11</v>
      </c>
      <c r="B17" s="440" t="s">
        <v>124</v>
      </c>
      <c r="C17" s="30">
        <v>0</v>
      </c>
      <c r="D17" s="30">
        <v>0</v>
      </c>
      <c r="E17" s="30">
        <v>27350</v>
      </c>
      <c r="F17" s="30">
        <v>7800</v>
      </c>
      <c r="G17" s="30">
        <v>0</v>
      </c>
      <c r="H17" s="30">
        <v>0</v>
      </c>
      <c r="I17" s="78">
        <f t="shared" si="0"/>
        <v>35150</v>
      </c>
      <c r="J17" s="4"/>
    </row>
    <row r="18" spans="1:10" x14ac:dyDescent="0.25">
      <c r="A18" s="25">
        <v>12</v>
      </c>
      <c r="B18" s="440" t="s">
        <v>125</v>
      </c>
      <c r="C18" s="30">
        <v>0</v>
      </c>
      <c r="D18" s="30">
        <v>0</v>
      </c>
      <c r="E18" s="30">
        <v>58740</v>
      </c>
      <c r="F18" s="30">
        <v>591.21</v>
      </c>
      <c r="G18" s="30">
        <v>0</v>
      </c>
      <c r="H18" s="30">
        <v>48383.4</v>
      </c>
      <c r="I18" s="78">
        <f t="shared" ref="I18:I23" si="2">SUM(C18:H18)</f>
        <v>107714.61</v>
      </c>
    </row>
    <row r="19" spans="1:10" x14ac:dyDescent="0.25">
      <c r="A19" s="20">
        <v>13</v>
      </c>
      <c r="B19" s="440" t="s">
        <v>231</v>
      </c>
      <c r="C19" s="30">
        <v>0</v>
      </c>
      <c r="D19" s="30">
        <v>0</v>
      </c>
      <c r="E19" s="30">
        <v>148021.79</v>
      </c>
      <c r="F19" s="30">
        <v>4266</v>
      </c>
      <c r="G19" s="30">
        <v>0</v>
      </c>
      <c r="H19" s="30">
        <v>0</v>
      </c>
      <c r="I19" s="78">
        <f t="shared" si="2"/>
        <v>152287.79</v>
      </c>
    </row>
    <row r="20" spans="1:10" x14ac:dyDescent="0.25">
      <c r="A20" s="20">
        <v>14</v>
      </c>
      <c r="B20" s="440" t="s">
        <v>126</v>
      </c>
      <c r="C20" s="30">
        <v>0</v>
      </c>
      <c r="D20" s="30">
        <v>0</v>
      </c>
      <c r="E20" s="30">
        <v>0</v>
      </c>
      <c r="F20" s="30">
        <v>0</v>
      </c>
      <c r="G20" s="30">
        <v>0</v>
      </c>
      <c r="H20" s="30">
        <v>0</v>
      </c>
      <c r="I20" s="78">
        <f t="shared" si="2"/>
        <v>0</v>
      </c>
    </row>
    <row r="21" spans="1:10" x14ac:dyDescent="0.25">
      <c r="A21" s="25">
        <v>15</v>
      </c>
      <c r="B21" s="440" t="s">
        <v>239</v>
      </c>
      <c r="C21" s="30">
        <v>0</v>
      </c>
      <c r="D21" s="30">
        <v>0</v>
      </c>
      <c r="E21" s="30">
        <v>0</v>
      </c>
      <c r="F21" s="30">
        <v>0</v>
      </c>
      <c r="G21" s="30">
        <v>0</v>
      </c>
      <c r="H21" s="30">
        <v>0</v>
      </c>
      <c r="I21" s="78">
        <f t="shared" si="2"/>
        <v>0</v>
      </c>
    </row>
    <row r="22" spans="1:10" x14ac:dyDescent="0.25">
      <c r="A22" s="20">
        <v>16</v>
      </c>
      <c r="B22" s="442" t="s">
        <v>761</v>
      </c>
      <c r="C22" s="684">
        <v>0</v>
      </c>
      <c r="D22" s="30">
        <v>0</v>
      </c>
      <c r="E22" s="30">
        <v>0</v>
      </c>
      <c r="F22" s="30">
        <v>0</v>
      </c>
      <c r="G22" s="30">
        <v>0</v>
      </c>
      <c r="H22" s="30">
        <v>0</v>
      </c>
      <c r="I22" s="78">
        <f t="shared" si="2"/>
        <v>0</v>
      </c>
    </row>
    <row r="23" spans="1:10" ht="48" thickBot="1" x14ac:dyDescent="0.3">
      <c r="A23" s="21">
        <v>17</v>
      </c>
      <c r="B23" s="443" t="s">
        <v>786</v>
      </c>
      <c r="C23" s="685">
        <f t="shared" ref="C23:H23" si="3">+C6+C9+C10+C17+C18+C19+C20+C21+C22</f>
        <v>0</v>
      </c>
      <c r="D23" s="655">
        <f t="shared" si="3"/>
        <v>0</v>
      </c>
      <c r="E23" s="655">
        <f t="shared" si="3"/>
        <v>561711.64</v>
      </c>
      <c r="F23" s="655">
        <f t="shared" si="3"/>
        <v>49352.35</v>
      </c>
      <c r="G23" s="655">
        <f t="shared" si="3"/>
        <v>0</v>
      </c>
      <c r="H23" s="655">
        <f t="shared" si="3"/>
        <v>48383.4</v>
      </c>
      <c r="I23" s="656">
        <f t="shared" si="2"/>
        <v>659447.39</v>
      </c>
    </row>
    <row r="24" spans="1:10" ht="29.25" customHeight="1" x14ac:dyDescent="0.25">
      <c r="A24" s="918" t="s">
        <v>1308</v>
      </c>
      <c r="B24" s="918"/>
      <c r="C24" s="918"/>
      <c r="D24" s="918"/>
      <c r="E24" s="918"/>
      <c r="F24" s="918"/>
      <c r="G24" s="918"/>
      <c r="H24" s="918"/>
      <c r="I24" s="918"/>
    </row>
    <row r="25" spans="1:10" x14ac:dyDescent="0.25">
      <c r="A25" s="230"/>
      <c r="B25" s="231"/>
      <c r="C25" s="110"/>
      <c r="D25" s="110"/>
      <c r="E25" s="110"/>
      <c r="F25" s="110"/>
      <c r="G25" s="110"/>
      <c r="H25" s="110"/>
    </row>
    <row r="26" spans="1:10" x14ac:dyDescent="0.25">
      <c r="C26" s="110"/>
      <c r="D26" s="110"/>
      <c r="E26" s="110"/>
      <c r="F26" s="110"/>
      <c r="G26" s="110"/>
      <c r="H26" s="110"/>
    </row>
    <row r="27" spans="1:10" x14ac:dyDescent="0.25">
      <c r="C27" s="110"/>
      <c r="D27" s="110"/>
      <c r="E27" s="110"/>
      <c r="F27" s="110"/>
      <c r="G27" s="110"/>
      <c r="H27" s="110"/>
    </row>
    <row r="28" spans="1:10" x14ac:dyDescent="0.25">
      <c r="C28" s="110"/>
      <c r="D28" s="110"/>
      <c r="E28" s="110"/>
      <c r="F28" s="110"/>
      <c r="G28" s="110"/>
      <c r="H28" s="110"/>
    </row>
    <row r="29" spans="1:10" x14ac:dyDescent="0.25">
      <c r="C29" s="110"/>
      <c r="D29" s="110"/>
      <c r="E29" s="110"/>
      <c r="F29" s="110"/>
      <c r="G29" s="110"/>
      <c r="H29" s="110"/>
    </row>
    <row r="30" spans="1:10" x14ac:dyDescent="0.25">
      <c r="C30" s="110"/>
      <c r="D30" s="110"/>
      <c r="E30" s="110"/>
      <c r="F30" s="110"/>
      <c r="G30" s="110"/>
      <c r="H30" s="110"/>
    </row>
    <row r="31" spans="1:10" x14ac:dyDescent="0.25">
      <c r="C31" s="110"/>
      <c r="D31" s="110"/>
      <c r="E31" s="110"/>
      <c r="F31" s="110"/>
      <c r="G31" s="110"/>
      <c r="H31" s="110"/>
    </row>
    <row r="32" spans="1:10" x14ac:dyDescent="0.25">
      <c r="C32" s="110"/>
      <c r="D32" s="110"/>
      <c r="E32" s="110"/>
      <c r="F32" s="110"/>
      <c r="G32" s="110"/>
      <c r="H32" s="110"/>
    </row>
    <row r="33" spans="3:8" x14ac:dyDescent="0.25">
      <c r="C33" s="110"/>
      <c r="D33" s="110"/>
      <c r="E33" s="110"/>
      <c r="F33" s="110"/>
      <c r="G33" s="110"/>
      <c r="H33" s="110"/>
    </row>
    <row r="34" spans="3:8" x14ac:dyDescent="0.25">
      <c r="C34" s="110"/>
      <c r="D34" s="110"/>
      <c r="E34" s="110"/>
      <c r="F34" s="110"/>
      <c r="G34" s="110"/>
      <c r="H34" s="110"/>
    </row>
    <row r="35" spans="3:8" x14ac:dyDescent="0.25">
      <c r="C35" s="110"/>
      <c r="D35" s="110"/>
      <c r="E35" s="110"/>
      <c r="F35" s="110"/>
      <c r="G35" s="110"/>
      <c r="H35" s="110"/>
    </row>
    <row r="36" spans="3:8" x14ac:dyDescent="0.25">
      <c r="C36" s="110"/>
      <c r="D36" s="110"/>
      <c r="E36" s="110"/>
      <c r="F36" s="110"/>
      <c r="G36" s="110"/>
      <c r="H36" s="110"/>
    </row>
    <row r="37" spans="3:8" x14ac:dyDescent="0.25">
      <c r="C37" s="110"/>
      <c r="D37" s="110"/>
      <c r="E37" s="110"/>
      <c r="F37" s="110"/>
      <c r="G37" s="110"/>
      <c r="H37" s="110"/>
    </row>
    <row r="38" spans="3:8" x14ac:dyDescent="0.25">
      <c r="C38" s="110"/>
      <c r="D38" s="110"/>
      <c r="E38" s="110"/>
      <c r="F38" s="110"/>
      <c r="G38" s="110"/>
      <c r="H38" s="110"/>
    </row>
    <row r="39" spans="3:8" x14ac:dyDescent="0.25">
      <c r="C39" s="110"/>
      <c r="D39" s="110"/>
      <c r="E39" s="110"/>
      <c r="F39" s="110"/>
      <c r="G39" s="110"/>
      <c r="H39" s="110"/>
    </row>
    <row r="40" spans="3:8" x14ac:dyDescent="0.25">
      <c r="C40" s="110"/>
      <c r="D40" s="110"/>
      <c r="E40" s="110"/>
      <c r="F40" s="110"/>
      <c r="G40" s="110"/>
      <c r="H40" s="110"/>
    </row>
    <row r="41" spans="3:8" x14ac:dyDescent="0.25">
      <c r="C41" s="110"/>
      <c r="D41" s="110"/>
      <c r="E41" s="110"/>
      <c r="F41" s="110"/>
      <c r="G41" s="110"/>
      <c r="H41" s="110"/>
    </row>
    <row r="42" spans="3:8" x14ac:dyDescent="0.25">
      <c r="C42" s="110"/>
      <c r="D42" s="110"/>
      <c r="E42" s="110"/>
      <c r="F42" s="110"/>
      <c r="G42" s="110"/>
      <c r="H42" s="110"/>
    </row>
    <row r="43" spans="3:8" x14ac:dyDescent="0.25">
      <c r="C43" s="110"/>
      <c r="D43" s="110"/>
      <c r="E43" s="110"/>
      <c r="F43" s="110"/>
      <c r="G43" s="110"/>
      <c r="H43" s="110"/>
    </row>
    <row r="44" spans="3:8" x14ac:dyDescent="0.25">
      <c r="C44" s="110"/>
      <c r="D44" s="110"/>
      <c r="E44" s="110"/>
      <c r="F44" s="110"/>
      <c r="G44" s="110"/>
      <c r="H44" s="110"/>
    </row>
    <row r="45" spans="3:8" x14ac:dyDescent="0.25">
      <c r="C45" s="110"/>
      <c r="D45" s="110"/>
      <c r="E45" s="110"/>
      <c r="F45" s="110"/>
      <c r="G45" s="110"/>
      <c r="H45" s="110"/>
    </row>
    <row r="46" spans="3:8" x14ac:dyDescent="0.25">
      <c r="C46" s="110"/>
      <c r="D46" s="110"/>
      <c r="E46" s="110"/>
      <c r="F46" s="110"/>
      <c r="G46" s="110"/>
      <c r="H46" s="110"/>
    </row>
    <row r="47" spans="3:8" x14ac:dyDescent="0.25">
      <c r="C47" s="110"/>
      <c r="D47" s="110"/>
      <c r="E47" s="110"/>
      <c r="F47" s="110"/>
      <c r="G47" s="110"/>
      <c r="H47" s="110"/>
    </row>
    <row r="48" spans="3:8" x14ac:dyDescent="0.25">
      <c r="C48" s="110"/>
      <c r="D48" s="110"/>
      <c r="E48" s="110"/>
      <c r="F48" s="110"/>
      <c r="G48" s="110"/>
      <c r="H48" s="110"/>
    </row>
    <row r="49" spans="3:8" x14ac:dyDescent="0.25">
      <c r="C49" s="110"/>
      <c r="D49" s="110"/>
      <c r="E49" s="110"/>
      <c r="F49" s="110"/>
      <c r="G49" s="110"/>
      <c r="H49" s="110"/>
    </row>
    <row r="50" spans="3:8" x14ac:dyDescent="0.25">
      <c r="C50" s="110"/>
      <c r="D50" s="110"/>
      <c r="E50" s="110"/>
      <c r="F50" s="110"/>
      <c r="G50" s="110"/>
      <c r="H50" s="110"/>
    </row>
    <row r="51" spans="3:8" x14ac:dyDescent="0.25">
      <c r="C51" s="110"/>
      <c r="D51" s="110"/>
      <c r="E51" s="110"/>
      <c r="F51" s="110"/>
      <c r="G51" s="110"/>
      <c r="H51" s="110"/>
    </row>
    <row r="52" spans="3:8" x14ac:dyDescent="0.25">
      <c r="C52" s="110"/>
      <c r="D52" s="110"/>
      <c r="E52" s="110"/>
      <c r="F52" s="110"/>
      <c r="G52" s="110"/>
      <c r="H52" s="110"/>
    </row>
    <row r="53" spans="3:8" x14ac:dyDescent="0.25">
      <c r="C53" s="110"/>
      <c r="D53" s="110"/>
      <c r="E53" s="110"/>
      <c r="F53" s="110"/>
      <c r="G53" s="110"/>
      <c r="H53" s="110"/>
    </row>
    <row r="54" spans="3:8" x14ac:dyDescent="0.25">
      <c r="C54" s="110"/>
      <c r="D54" s="110"/>
      <c r="E54" s="110"/>
      <c r="F54" s="110"/>
      <c r="G54" s="110"/>
      <c r="H54" s="110"/>
    </row>
    <row r="55" spans="3:8" x14ac:dyDescent="0.25">
      <c r="C55" s="110"/>
      <c r="D55" s="110"/>
      <c r="E55" s="110"/>
      <c r="F55" s="110"/>
      <c r="G55" s="110"/>
      <c r="H55" s="110"/>
    </row>
    <row r="56" spans="3:8" x14ac:dyDescent="0.25">
      <c r="C56" s="110"/>
      <c r="D56" s="110"/>
      <c r="E56" s="110"/>
      <c r="F56" s="110"/>
      <c r="G56" s="110"/>
      <c r="H56" s="110"/>
    </row>
    <row r="57" spans="3:8" x14ac:dyDescent="0.25">
      <c r="C57" s="110"/>
      <c r="D57" s="110"/>
      <c r="E57" s="110"/>
      <c r="F57" s="110"/>
      <c r="G57" s="110"/>
      <c r="H57" s="110"/>
    </row>
    <row r="58" spans="3:8" x14ac:dyDescent="0.25">
      <c r="C58" s="110"/>
      <c r="D58" s="110"/>
      <c r="E58" s="110"/>
      <c r="F58" s="110"/>
      <c r="G58" s="110"/>
      <c r="H58" s="110"/>
    </row>
    <row r="59" spans="3:8" x14ac:dyDescent="0.25">
      <c r="C59" s="110"/>
      <c r="D59" s="110"/>
      <c r="E59" s="110"/>
      <c r="F59" s="110"/>
      <c r="G59" s="110"/>
      <c r="H59" s="110"/>
    </row>
    <row r="60" spans="3:8" x14ac:dyDescent="0.25">
      <c r="C60" s="110"/>
      <c r="D60" s="110"/>
      <c r="E60" s="110"/>
      <c r="F60" s="110"/>
      <c r="G60" s="110"/>
      <c r="H60" s="110"/>
    </row>
    <row r="61" spans="3:8" x14ac:dyDescent="0.25">
      <c r="C61" s="110"/>
      <c r="D61" s="110"/>
      <c r="E61" s="110"/>
      <c r="F61" s="110"/>
      <c r="G61" s="110"/>
      <c r="H61" s="110"/>
    </row>
    <row r="62" spans="3:8" x14ac:dyDescent="0.25">
      <c r="C62" s="110"/>
      <c r="D62" s="110"/>
      <c r="E62" s="110"/>
      <c r="F62" s="110"/>
      <c r="G62" s="110"/>
      <c r="H62" s="110"/>
    </row>
    <row r="63" spans="3:8" x14ac:dyDescent="0.25">
      <c r="C63" s="110"/>
      <c r="D63" s="110"/>
      <c r="E63" s="110"/>
      <c r="F63" s="110"/>
      <c r="G63" s="110"/>
      <c r="H63" s="110"/>
    </row>
    <row r="64" spans="3:8" x14ac:dyDescent="0.25">
      <c r="C64" s="110"/>
      <c r="D64" s="110"/>
      <c r="E64" s="110"/>
      <c r="F64" s="110"/>
      <c r="G64" s="110"/>
      <c r="H64" s="110"/>
    </row>
    <row r="65" spans="3:8" x14ac:dyDescent="0.25">
      <c r="C65" s="110"/>
      <c r="D65" s="110"/>
      <c r="E65" s="110"/>
      <c r="F65" s="110"/>
      <c r="G65" s="110"/>
      <c r="H65" s="110"/>
    </row>
    <row r="66" spans="3:8" x14ac:dyDescent="0.25">
      <c r="C66" s="110"/>
      <c r="D66" s="110"/>
      <c r="E66" s="110"/>
      <c r="F66" s="110"/>
      <c r="G66" s="110"/>
      <c r="H66" s="110"/>
    </row>
    <row r="67" spans="3:8" x14ac:dyDescent="0.25">
      <c r="C67" s="110"/>
      <c r="D67" s="110"/>
      <c r="E67" s="110"/>
      <c r="F67" s="110"/>
      <c r="G67" s="110"/>
      <c r="H67" s="110"/>
    </row>
    <row r="68" spans="3:8" x14ac:dyDescent="0.25">
      <c r="C68" s="110"/>
      <c r="D68" s="110"/>
      <c r="E68" s="110"/>
      <c r="F68" s="110"/>
      <c r="G68" s="110"/>
      <c r="H68" s="110"/>
    </row>
    <row r="69" spans="3:8" x14ac:dyDescent="0.25">
      <c r="C69" s="110"/>
      <c r="D69" s="110"/>
      <c r="E69" s="110"/>
      <c r="F69" s="110"/>
      <c r="G69" s="110"/>
      <c r="H69" s="110"/>
    </row>
    <row r="70" spans="3:8" x14ac:dyDescent="0.25">
      <c r="C70" s="110"/>
      <c r="D70" s="110"/>
      <c r="E70" s="110"/>
      <c r="F70" s="110"/>
      <c r="G70" s="110"/>
      <c r="H70" s="110"/>
    </row>
    <row r="71" spans="3:8" x14ac:dyDescent="0.25">
      <c r="C71" s="110"/>
      <c r="D71" s="110"/>
      <c r="E71" s="110"/>
      <c r="F71" s="110"/>
      <c r="G71" s="110"/>
      <c r="H71" s="110"/>
    </row>
    <row r="72" spans="3:8" x14ac:dyDescent="0.25">
      <c r="C72" s="110"/>
      <c r="D72" s="110"/>
      <c r="E72" s="110"/>
      <c r="F72" s="110"/>
      <c r="G72" s="110"/>
      <c r="H72" s="110"/>
    </row>
    <row r="73" spans="3:8" x14ac:dyDescent="0.25">
      <c r="C73" s="110"/>
      <c r="D73" s="110"/>
      <c r="E73" s="110"/>
      <c r="F73" s="110"/>
      <c r="G73" s="110"/>
      <c r="H73" s="110"/>
    </row>
    <row r="74" spans="3:8" x14ac:dyDescent="0.25">
      <c r="C74" s="110"/>
      <c r="D74" s="110"/>
      <c r="E74" s="110"/>
      <c r="F74" s="110"/>
      <c r="G74" s="110"/>
      <c r="H74" s="110"/>
    </row>
    <row r="75" spans="3:8" x14ac:dyDescent="0.25">
      <c r="C75" s="110"/>
      <c r="D75" s="110"/>
      <c r="E75" s="110"/>
      <c r="F75" s="110"/>
      <c r="G75" s="110"/>
      <c r="H75" s="110"/>
    </row>
    <row r="76" spans="3:8" x14ac:dyDescent="0.25">
      <c r="C76" s="110"/>
      <c r="D76" s="110"/>
      <c r="E76" s="110"/>
      <c r="F76" s="110"/>
      <c r="G76" s="110"/>
      <c r="H76" s="110"/>
    </row>
    <row r="77" spans="3:8" x14ac:dyDescent="0.25">
      <c r="C77" s="110"/>
      <c r="D77" s="110"/>
      <c r="E77" s="110"/>
      <c r="F77" s="110"/>
      <c r="G77" s="110"/>
      <c r="H77" s="110"/>
    </row>
    <row r="78" spans="3:8" x14ac:dyDescent="0.25">
      <c r="C78" s="110"/>
      <c r="D78" s="110"/>
      <c r="E78" s="110"/>
      <c r="F78" s="110"/>
      <c r="G78" s="110"/>
      <c r="H78" s="110"/>
    </row>
    <row r="79" spans="3:8" x14ac:dyDescent="0.25">
      <c r="C79" s="110"/>
      <c r="D79" s="110"/>
      <c r="E79" s="110"/>
      <c r="F79" s="110"/>
      <c r="G79" s="110"/>
      <c r="H79" s="110"/>
    </row>
    <row r="80" spans="3:8" x14ac:dyDescent="0.25">
      <c r="C80" s="110"/>
      <c r="D80" s="110"/>
      <c r="E80" s="110"/>
      <c r="F80" s="110"/>
      <c r="G80" s="110"/>
      <c r="H80" s="110"/>
    </row>
    <row r="81" spans="3:8" x14ac:dyDescent="0.25">
      <c r="C81" s="110"/>
      <c r="D81" s="110"/>
      <c r="E81" s="110"/>
      <c r="F81" s="110"/>
      <c r="G81" s="110"/>
      <c r="H81" s="110"/>
    </row>
    <row r="82" spans="3:8" x14ac:dyDescent="0.25">
      <c r="C82" s="110"/>
      <c r="D82" s="110"/>
      <c r="E82" s="110"/>
      <c r="F82" s="110"/>
      <c r="G82" s="110"/>
      <c r="H82" s="110"/>
    </row>
    <row r="83" spans="3:8" x14ac:dyDescent="0.25">
      <c r="C83" s="110"/>
      <c r="D83" s="110"/>
      <c r="E83" s="110"/>
      <c r="F83" s="110"/>
      <c r="G83" s="110"/>
      <c r="H83" s="110"/>
    </row>
  </sheetData>
  <mergeCells count="12">
    <mergeCell ref="A24:I24"/>
    <mergeCell ref="E3:E4"/>
    <mergeCell ref="I3:I4"/>
    <mergeCell ref="A1:I1"/>
    <mergeCell ref="A2:I2"/>
    <mergeCell ref="G3:G4"/>
    <mergeCell ref="C3:C4"/>
    <mergeCell ref="H3:H4"/>
    <mergeCell ref="A3:A4"/>
    <mergeCell ref="B3:B4"/>
    <mergeCell ref="D3:D4"/>
    <mergeCell ref="F3:F4"/>
  </mergeCells>
  <phoneticPr fontId="0" type="noConversion"/>
  <printOptions gridLines="1"/>
  <pageMargins left="0.66" right="0.44" top="0.98425196850393704" bottom="0.98425196850393704" header="0.51181102362204722" footer="0.51181102362204722"/>
  <pageSetup paperSize="9" scale="76" orientation="landscape" r:id="rId1"/>
  <headerFooter alignWithMargins="0"/>
  <ignoredErrors>
    <ignoredError sqref="I10"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2">
    <tabColor indexed="33"/>
    <pageSetUpPr fitToPage="1"/>
  </sheetPr>
  <dimension ref="A1:C30"/>
  <sheetViews>
    <sheetView zoomScaleNormal="100" workbookViewId="0">
      <selection activeCell="A32" sqref="A32"/>
    </sheetView>
  </sheetViews>
  <sheetFormatPr defaultColWidth="62.140625" defaultRowHeight="12.75" x14ac:dyDescent="0.2"/>
  <cols>
    <col min="1" max="1" width="17.42578125" customWidth="1"/>
    <col min="2" max="2" width="40.140625" style="66" customWidth="1"/>
    <col min="3" max="3" width="64.42578125" customWidth="1"/>
    <col min="4" max="188" width="9.140625" customWidth="1"/>
  </cols>
  <sheetData>
    <row r="1" spans="1:3" s="73" customFormat="1" ht="48" customHeight="1" thickBot="1" x14ac:dyDescent="0.25">
      <c r="A1" s="778" t="s">
        <v>917</v>
      </c>
      <c r="B1" s="779"/>
      <c r="C1" s="780"/>
    </row>
    <row r="2" spans="1:3" ht="63" x14ac:dyDescent="0.2">
      <c r="A2" s="776" t="s">
        <v>601</v>
      </c>
      <c r="B2" s="777"/>
      <c r="C2" s="305" t="s">
        <v>992</v>
      </c>
    </row>
    <row r="3" spans="1:3" ht="31.5" customHeight="1" x14ac:dyDescent="0.2">
      <c r="A3" s="306" t="s">
        <v>241</v>
      </c>
      <c r="B3" s="307" t="s">
        <v>1058</v>
      </c>
      <c r="C3" s="308" t="s">
        <v>312</v>
      </c>
    </row>
    <row r="4" spans="1:3" ht="31.5" customHeight="1" x14ac:dyDescent="0.2">
      <c r="A4" s="306" t="s">
        <v>146</v>
      </c>
      <c r="B4" s="307" t="s">
        <v>1059</v>
      </c>
      <c r="C4" s="308" t="s">
        <v>312</v>
      </c>
    </row>
    <row r="5" spans="1:3" ht="15.75" customHeight="1" x14ac:dyDescent="0.2">
      <c r="A5" s="309" t="s">
        <v>147</v>
      </c>
      <c r="B5" s="330" t="s">
        <v>649</v>
      </c>
      <c r="C5" s="308" t="s">
        <v>312</v>
      </c>
    </row>
    <row r="6" spans="1:3" ht="15.75" x14ac:dyDescent="0.2">
      <c r="A6" s="309" t="s">
        <v>148</v>
      </c>
      <c r="B6" s="330" t="s">
        <v>650</v>
      </c>
      <c r="C6" s="308" t="s">
        <v>312</v>
      </c>
    </row>
    <row r="7" spans="1:3" ht="15.75" x14ac:dyDescent="0.2">
      <c r="A7" s="310" t="s">
        <v>149</v>
      </c>
      <c r="B7" s="331" t="s">
        <v>651</v>
      </c>
      <c r="C7" s="308" t="s">
        <v>312</v>
      </c>
    </row>
    <row r="8" spans="1:3" ht="15.75" x14ac:dyDescent="0.2">
      <c r="A8" s="306" t="s">
        <v>150</v>
      </c>
      <c r="B8" s="330" t="s">
        <v>652</v>
      </c>
      <c r="C8" s="308" t="s">
        <v>312</v>
      </c>
    </row>
    <row r="9" spans="1:3" ht="15.75" x14ac:dyDescent="0.2">
      <c r="A9" s="306" t="s">
        <v>696</v>
      </c>
      <c r="B9" s="332" t="s">
        <v>697</v>
      </c>
      <c r="C9" s="308" t="s">
        <v>312</v>
      </c>
    </row>
    <row r="10" spans="1:3" ht="15.75" x14ac:dyDescent="0.2">
      <c r="A10" s="311" t="s">
        <v>151</v>
      </c>
      <c r="B10" s="333" t="s">
        <v>602</v>
      </c>
      <c r="C10" s="308" t="s">
        <v>312</v>
      </c>
    </row>
    <row r="11" spans="1:3" ht="15.75" x14ac:dyDescent="0.2">
      <c r="A11" s="306" t="s">
        <v>133</v>
      </c>
      <c r="B11" s="330" t="s">
        <v>286</v>
      </c>
      <c r="C11" s="308" t="s">
        <v>312</v>
      </c>
    </row>
    <row r="12" spans="1:3" ht="15.75" x14ac:dyDescent="0.2">
      <c r="A12" s="306" t="s">
        <v>897</v>
      </c>
      <c r="B12" s="330" t="s">
        <v>883</v>
      </c>
      <c r="C12" s="308" t="s">
        <v>312</v>
      </c>
    </row>
    <row r="13" spans="1:3" ht="15.75" x14ac:dyDescent="0.2">
      <c r="A13" s="309" t="s">
        <v>0</v>
      </c>
      <c r="B13" s="330" t="s">
        <v>287</v>
      </c>
      <c r="C13" s="308" t="s">
        <v>312</v>
      </c>
    </row>
    <row r="14" spans="1:3" ht="31.5" x14ac:dyDescent="0.2">
      <c r="A14" s="312" t="s">
        <v>1</v>
      </c>
      <c r="B14" s="334" t="s">
        <v>288</v>
      </c>
      <c r="C14" s="314" t="s">
        <v>1014</v>
      </c>
    </row>
    <row r="15" spans="1:3" ht="31.5" x14ac:dyDescent="0.2">
      <c r="A15" s="309" t="s">
        <v>2</v>
      </c>
      <c r="B15" s="307" t="s">
        <v>289</v>
      </c>
      <c r="C15" s="308" t="s">
        <v>312</v>
      </c>
    </row>
    <row r="16" spans="1:3" ht="31.5" customHeight="1" x14ac:dyDescent="0.2">
      <c r="A16" s="309" t="s">
        <v>3</v>
      </c>
      <c r="B16" s="307" t="s">
        <v>589</v>
      </c>
      <c r="C16" s="308" t="s">
        <v>312</v>
      </c>
    </row>
    <row r="17" spans="1:3" ht="25.15" customHeight="1" x14ac:dyDescent="0.2">
      <c r="A17" s="309" t="s">
        <v>4</v>
      </c>
      <c r="B17" s="307" t="s">
        <v>67</v>
      </c>
      <c r="C17" s="308" t="s">
        <v>312</v>
      </c>
    </row>
    <row r="18" spans="1:3" ht="47.25" customHeight="1" x14ac:dyDescent="0.2">
      <c r="A18" s="315" t="s">
        <v>1026</v>
      </c>
      <c r="B18" s="313" t="s">
        <v>901</v>
      </c>
      <c r="C18" s="316" t="s">
        <v>898</v>
      </c>
    </row>
    <row r="19" spans="1:3" ht="58.9" customHeight="1" x14ac:dyDescent="0.2">
      <c r="A19" s="315" t="s">
        <v>900</v>
      </c>
      <c r="B19" s="313" t="s">
        <v>1028</v>
      </c>
      <c r="C19" s="316" t="s">
        <v>898</v>
      </c>
    </row>
    <row r="20" spans="1:3" ht="15.75" customHeight="1" x14ac:dyDescent="0.2">
      <c r="A20" s="309" t="s">
        <v>5</v>
      </c>
      <c r="B20" s="330" t="s">
        <v>68</v>
      </c>
      <c r="C20" s="308" t="s">
        <v>312</v>
      </c>
    </row>
    <row r="21" spans="1:3" ht="15.75" customHeight="1" x14ac:dyDescent="0.2">
      <c r="A21" s="309" t="s">
        <v>57</v>
      </c>
      <c r="B21" s="330" t="s">
        <v>69</v>
      </c>
      <c r="C21" s="308" t="s">
        <v>312</v>
      </c>
    </row>
    <row r="22" spans="1:3" ht="31.5" x14ac:dyDescent="0.2">
      <c r="A22" s="309" t="s">
        <v>6</v>
      </c>
      <c r="B22" s="307" t="s">
        <v>70</v>
      </c>
      <c r="C22" s="308" t="s">
        <v>312</v>
      </c>
    </row>
    <row r="23" spans="1:3" ht="15.75" x14ac:dyDescent="0.2">
      <c r="A23" s="315" t="s">
        <v>7</v>
      </c>
      <c r="B23" s="334" t="s">
        <v>590</v>
      </c>
      <c r="C23" s="316" t="s">
        <v>1029</v>
      </c>
    </row>
    <row r="24" spans="1:3" ht="15.75" x14ac:dyDescent="0.2">
      <c r="A24" s="309" t="s">
        <v>8</v>
      </c>
      <c r="B24" s="335" t="s">
        <v>591</v>
      </c>
      <c r="C24" s="318" t="s">
        <v>312</v>
      </c>
    </row>
    <row r="25" spans="1:3" ht="15.75" x14ac:dyDescent="0.2">
      <c r="A25" s="315" t="s">
        <v>1010</v>
      </c>
      <c r="B25" s="319" t="s">
        <v>1280</v>
      </c>
      <c r="C25" s="320" t="s">
        <v>898</v>
      </c>
    </row>
    <row r="26" spans="1:3" ht="64.150000000000006" customHeight="1" x14ac:dyDescent="0.2">
      <c r="A26" s="315" t="s">
        <v>1030</v>
      </c>
      <c r="B26" s="321" t="s">
        <v>1285</v>
      </c>
      <c r="C26" s="320" t="s">
        <v>898</v>
      </c>
    </row>
    <row r="27" spans="1:3" ht="31.5" customHeight="1" x14ac:dyDescent="0.2">
      <c r="A27" s="309" t="s">
        <v>9</v>
      </c>
      <c r="B27" s="317" t="s">
        <v>592</v>
      </c>
      <c r="C27" s="318" t="s">
        <v>312</v>
      </c>
    </row>
    <row r="28" spans="1:3" ht="31.5" customHeight="1" x14ac:dyDescent="0.2">
      <c r="A28" s="309" t="s">
        <v>447</v>
      </c>
      <c r="B28" s="307" t="s">
        <v>1015</v>
      </c>
      <c r="C28" s="308" t="s">
        <v>312</v>
      </c>
    </row>
    <row r="29" spans="1:3" ht="31.5" customHeight="1" x14ac:dyDescent="0.2">
      <c r="A29" s="309" t="s">
        <v>448</v>
      </c>
      <c r="B29" s="307" t="s">
        <v>1105</v>
      </c>
      <c r="C29" s="552" t="s">
        <v>312</v>
      </c>
    </row>
    <row r="30" spans="1:3" ht="77.45" customHeight="1" thickBot="1" x14ac:dyDescent="0.25">
      <c r="A30" s="551" t="s">
        <v>1274</v>
      </c>
      <c r="B30" s="554" t="s">
        <v>1286</v>
      </c>
      <c r="C30" s="553" t="s">
        <v>898</v>
      </c>
    </row>
  </sheetData>
  <mergeCells count="2">
    <mergeCell ref="A2:B2"/>
    <mergeCell ref="A1:C1"/>
  </mergeCells>
  <phoneticPr fontId="6" type="noConversion"/>
  <pageMargins left="0.49" right="0.41" top="1" bottom="1" header="0.51" footer="0.4921259845"/>
  <pageSetup paperSize="9" scale="78"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indexed="42"/>
    <pageSetUpPr fitToPage="1"/>
  </sheetPr>
  <dimension ref="A1:IT23"/>
  <sheetViews>
    <sheetView zoomScale="90" zoomScaleNormal="90" workbookViewId="0">
      <pane xSplit="2" ySplit="5" topLeftCell="C6" activePane="bottomRight" state="frozen"/>
      <selection pane="topRight" activeCell="C1" sqref="C1"/>
      <selection pane="bottomLeft" activeCell="A6" sqref="A6"/>
      <selection pane="bottomRight" activeCell="O20" sqref="O20"/>
    </sheetView>
  </sheetViews>
  <sheetFormatPr defaultColWidth="9.140625" defaultRowHeight="15.75" x14ac:dyDescent="0.25"/>
  <cols>
    <col min="1" max="1" width="7.28515625" style="122" customWidth="1"/>
    <col min="2" max="2" width="38.85546875" style="125" customWidth="1"/>
    <col min="3" max="6" width="13.7109375" style="122" bestFit="1" customWidth="1"/>
    <col min="7" max="8" width="11.85546875" style="122" bestFit="1" customWidth="1"/>
    <col min="9" max="9" width="13.42578125" style="122" customWidth="1"/>
    <col min="10" max="10" width="12.42578125" style="122" customWidth="1"/>
    <col min="11" max="11" width="14.5703125" style="122" customWidth="1"/>
    <col min="12" max="12" width="14.42578125" style="122" customWidth="1"/>
    <col min="13" max="14" width="17.7109375" style="122" customWidth="1"/>
    <col min="15" max="16384" width="9.140625" style="122"/>
  </cols>
  <sheetData>
    <row r="1" spans="1:254" s="445" customFormat="1" ht="27.75" customHeight="1" thickBot="1" x14ac:dyDescent="0.3">
      <c r="A1" s="956" t="s">
        <v>969</v>
      </c>
      <c r="B1" s="957"/>
      <c r="C1" s="957"/>
      <c r="D1" s="957"/>
      <c r="E1" s="957"/>
      <c r="F1" s="957"/>
      <c r="G1" s="957"/>
      <c r="H1" s="957"/>
      <c r="I1" s="957"/>
      <c r="J1" s="957"/>
      <c r="K1" s="957"/>
      <c r="L1" s="957"/>
      <c r="M1" s="957"/>
      <c r="N1" s="958"/>
    </row>
    <row r="2" spans="1:254" s="445" customFormat="1" ht="28.5" customHeight="1" x14ac:dyDescent="0.25">
      <c r="A2" s="959" t="s">
        <v>1301</v>
      </c>
      <c r="B2" s="960"/>
      <c r="C2" s="960"/>
      <c r="D2" s="960"/>
      <c r="E2" s="960"/>
      <c r="F2" s="960"/>
      <c r="G2" s="960"/>
      <c r="H2" s="960"/>
      <c r="I2" s="961"/>
      <c r="J2" s="961"/>
      <c r="K2" s="960"/>
      <c r="L2" s="960"/>
      <c r="M2" s="960"/>
      <c r="N2" s="962"/>
    </row>
    <row r="3" spans="1:254" s="445" customFormat="1" ht="51.75" customHeight="1" x14ac:dyDescent="0.25">
      <c r="A3" s="963" t="s">
        <v>145</v>
      </c>
      <c r="B3" s="964" t="s">
        <v>704</v>
      </c>
      <c r="C3" s="943" t="s">
        <v>262</v>
      </c>
      <c r="D3" s="943"/>
      <c r="E3" s="943" t="s">
        <v>263</v>
      </c>
      <c r="F3" s="943"/>
      <c r="G3" s="943" t="s">
        <v>264</v>
      </c>
      <c r="H3" s="944"/>
      <c r="I3" s="943" t="s">
        <v>657</v>
      </c>
      <c r="J3" s="943"/>
      <c r="K3" s="966" t="s">
        <v>240</v>
      </c>
      <c r="L3" s="943"/>
      <c r="M3" s="943" t="s">
        <v>257</v>
      </c>
      <c r="N3" s="955"/>
      <c r="O3" s="446"/>
      <c r="P3" s="446"/>
      <c r="Q3" s="446"/>
      <c r="R3" s="446"/>
      <c r="S3" s="446"/>
      <c r="T3" s="446"/>
      <c r="U3" s="446"/>
      <c r="V3" s="446"/>
      <c r="W3" s="446"/>
      <c r="X3" s="446"/>
      <c r="Y3" s="446"/>
      <c r="Z3" s="446"/>
      <c r="AA3" s="446"/>
      <c r="AB3" s="446"/>
      <c r="AC3" s="446"/>
      <c r="AD3" s="446"/>
      <c r="AE3" s="446"/>
      <c r="AF3" s="446"/>
      <c r="AG3" s="446"/>
      <c r="AH3" s="446"/>
      <c r="AI3" s="446"/>
      <c r="AJ3" s="446"/>
      <c r="AK3" s="446"/>
      <c r="AL3" s="446"/>
      <c r="AM3" s="446"/>
      <c r="AN3" s="446"/>
      <c r="AO3" s="446"/>
      <c r="AP3" s="446"/>
      <c r="AQ3" s="446"/>
      <c r="AR3" s="446"/>
      <c r="AS3" s="446"/>
      <c r="AT3" s="446"/>
      <c r="AU3" s="446"/>
      <c r="AV3" s="446"/>
      <c r="AW3" s="446"/>
      <c r="AX3" s="446"/>
      <c r="AY3" s="446"/>
      <c r="AZ3" s="446"/>
      <c r="BA3" s="446"/>
      <c r="BB3" s="446"/>
      <c r="BC3" s="446"/>
      <c r="BD3" s="446"/>
      <c r="BE3" s="446"/>
      <c r="BF3" s="446"/>
      <c r="BG3" s="446"/>
      <c r="BH3" s="446"/>
      <c r="BI3" s="446"/>
      <c r="BJ3" s="446"/>
      <c r="BK3" s="446"/>
      <c r="BL3" s="446"/>
      <c r="BM3" s="446"/>
      <c r="BN3" s="446"/>
      <c r="BO3" s="446"/>
      <c r="BP3" s="446"/>
      <c r="BQ3" s="446"/>
      <c r="BR3" s="446"/>
      <c r="BS3" s="446"/>
      <c r="BT3" s="446"/>
      <c r="BU3" s="446"/>
      <c r="BV3" s="446"/>
      <c r="BW3" s="446"/>
      <c r="BX3" s="446"/>
      <c r="BY3" s="446"/>
      <c r="BZ3" s="446"/>
      <c r="CA3" s="446"/>
      <c r="CB3" s="446"/>
      <c r="CC3" s="446"/>
      <c r="CD3" s="446"/>
      <c r="CE3" s="446"/>
      <c r="CF3" s="446"/>
      <c r="CG3" s="446"/>
      <c r="CH3" s="446"/>
      <c r="CI3" s="446"/>
      <c r="CJ3" s="446"/>
      <c r="CK3" s="446"/>
      <c r="CL3" s="446"/>
      <c r="CM3" s="446"/>
      <c r="CN3" s="446"/>
      <c r="CO3" s="446"/>
      <c r="CP3" s="446"/>
      <c r="CQ3" s="446"/>
      <c r="CR3" s="446"/>
      <c r="CS3" s="446"/>
      <c r="CT3" s="446"/>
      <c r="CU3" s="446"/>
      <c r="CV3" s="446"/>
      <c r="CW3" s="446"/>
      <c r="CX3" s="446"/>
      <c r="CY3" s="446"/>
      <c r="CZ3" s="446"/>
      <c r="DA3" s="446"/>
      <c r="DB3" s="446"/>
      <c r="DC3" s="446"/>
      <c r="DD3" s="446"/>
      <c r="DE3" s="446"/>
      <c r="DF3" s="446"/>
      <c r="DG3" s="446"/>
      <c r="DH3" s="446"/>
      <c r="DI3" s="446"/>
      <c r="DJ3" s="446"/>
      <c r="DK3" s="446"/>
      <c r="DL3" s="446"/>
      <c r="DM3" s="446"/>
      <c r="DN3" s="446"/>
      <c r="DO3" s="446"/>
      <c r="DP3" s="446"/>
      <c r="DQ3" s="446"/>
      <c r="DR3" s="446"/>
      <c r="DS3" s="446"/>
      <c r="DT3" s="446"/>
      <c r="DU3" s="446"/>
      <c r="DV3" s="446"/>
      <c r="DW3" s="446"/>
      <c r="DX3" s="446"/>
      <c r="DY3" s="446"/>
      <c r="DZ3" s="446"/>
      <c r="EA3" s="446"/>
      <c r="EB3" s="446"/>
      <c r="EC3" s="446"/>
      <c r="ED3" s="446"/>
      <c r="EE3" s="446"/>
      <c r="EF3" s="446"/>
      <c r="EG3" s="446"/>
      <c r="EH3" s="446"/>
      <c r="EI3" s="446"/>
      <c r="EJ3" s="446"/>
      <c r="EK3" s="446"/>
      <c r="EL3" s="446"/>
      <c r="EM3" s="446"/>
      <c r="EN3" s="446"/>
      <c r="EO3" s="446"/>
      <c r="EP3" s="446"/>
      <c r="EQ3" s="446"/>
      <c r="ER3" s="446"/>
      <c r="ES3" s="446"/>
      <c r="ET3" s="446"/>
      <c r="EU3" s="446"/>
      <c r="EV3" s="446"/>
      <c r="EW3" s="446"/>
      <c r="EX3" s="446"/>
      <c r="EY3" s="446"/>
      <c r="EZ3" s="446"/>
      <c r="FA3" s="446"/>
      <c r="FB3" s="446"/>
      <c r="FC3" s="446"/>
      <c r="FD3" s="446"/>
      <c r="FE3" s="446"/>
      <c r="FF3" s="446"/>
      <c r="FG3" s="446"/>
      <c r="FH3" s="446"/>
      <c r="FI3" s="446"/>
      <c r="FJ3" s="446"/>
      <c r="FK3" s="446"/>
      <c r="FL3" s="446"/>
      <c r="FM3" s="446"/>
      <c r="FN3" s="446"/>
      <c r="FO3" s="446"/>
      <c r="FP3" s="446"/>
      <c r="FQ3" s="446"/>
      <c r="FR3" s="446"/>
      <c r="FS3" s="446"/>
      <c r="FT3" s="446"/>
      <c r="FU3" s="446"/>
      <c r="FV3" s="446"/>
      <c r="FW3" s="446"/>
      <c r="FX3" s="446"/>
      <c r="FY3" s="446"/>
      <c r="FZ3" s="446"/>
      <c r="GA3" s="446"/>
      <c r="GB3" s="446"/>
      <c r="GC3" s="446"/>
      <c r="GD3" s="446"/>
      <c r="GE3" s="446"/>
      <c r="GF3" s="446"/>
      <c r="GG3" s="446"/>
      <c r="GH3" s="446"/>
      <c r="GI3" s="446"/>
      <c r="GJ3" s="446"/>
      <c r="GK3" s="446"/>
      <c r="GL3" s="446"/>
      <c r="GM3" s="446"/>
      <c r="GN3" s="446"/>
      <c r="GO3" s="446"/>
      <c r="GP3" s="446"/>
      <c r="GQ3" s="446"/>
      <c r="GR3" s="446"/>
      <c r="GS3" s="446"/>
      <c r="GT3" s="446"/>
      <c r="GU3" s="446"/>
      <c r="GV3" s="446"/>
      <c r="GW3" s="446"/>
      <c r="GX3" s="446"/>
      <c r="GY3" s="446"/>
      <c r="GZ3" s="446"/>
      <c r="HA3" s="446"/>
      <c r="HB3" s="446"/>
      <c r="HC3" s="446"/>
      <c r="HD3" s="446"/>
      <c r="HE3" s="446"/>
      <c r="HF3" s="446"/>
      <c r="HG3" s="446"/>
      <c r="HH3" s="446"/>
      <c r="HI3" s="446"/>
      <c r="HJ3" s="446"/>
      <c r="HK3" s="446"/>
      <c r="HL3" s="446"/>
      <c r="HM3" s="446"/>
      <c r="HN3" s="446"/>
      <c r="HO3" s="446"/>
      <c r="HP3" s="446"/>
      <c r="HQ3" s="446"/>
      <c r="HR3" s="446"/>
      <c r="HS3" s="446"/>
      <c r="HT3" s="446"/>
      <c r="HU3" s="446"/>
      <c r="HV3" s="446"/>
      <c r="HW3" s="446"/>
      <c r="HX3" s="446"/>
      <c r="HY3" s="446"/>
      <c r="HZ3" s="446"/>
      <c r="IA3" s="446"/>
      <c r="IB3" s="446"/>
      <c r="IC3" s="446"/>
      <c r="ID3" s="446"/>
      <c r="IE3" s="446"/>
      <c r="IF3" s="446"/>
      <c r="IG3" s="446"/>
      <c r="IH3" s="446"/>
      <c r="II3" s="446"/>
      <c r="IJ3" s="446"/>
      <c r="IK3" s="446"/>
      <c r="IL3" s="446"/>
      <c r="IM3" s="446"/>
      <c r="IN3" s="446"/>
      <c r="IO3" s="446"/>
      <c r="IP3" s="446"/>
      <c r="IQ3" s="446"/>
      <c r="IR3" s="446"/>
      <c r="IS3" s="446"/>
      <c r="IT3" s="446"/>
    </row>
    <row r="4" spans="1:254" s="445" customFormat="1" ht="17.25" customHeight="1" x14ac:dyDescent="0.25">
      <c r="A4" s="963"/>
      <c r="B4" s="965"/>
      <c r="C4" s="357">
        <v>2021</v>
      </c>
      <c r="D4" s="357">
        <v>2022</v>
      </c>
      <c r="E4" s="357">
        <v>2021</v>
      </c>
      <c r="F4" s="357">
        <v>2022</v>
      </c>
      <c r="G4" s="357">
        <v>2021</v>
      </c>
      <c r="H4" s="357">
        <v>2022</v>
      </c>
      <c r="I4" s="357">
        <v>2021</v>
      </c>
      <c r="J4" s="357">
        <v>2022</v>
      </c>
      <c r="K4" s="357">
        <v>2021</v>
      </c>
      <c r="L4" s="357">
        <v>2022</v>
      </c>
      <c r="M4" s="357">
        <v>2021</v>
      </c>
      <c r="N4" s="358">
        <v>2022</v>
      </c>
      <c r="O4" s="446"/>
      <c r="P4" s="446"/>
      <c r="Q4" s="446"/>
      <c r="R4" s="446"/>
      <c r="S4" s="446"/>
      <c r="T4" s="446"/>
      <c r="U4" s="446"/>
      <c r="V4" s="446"/>
      <c r="W4" s="446"/>
      <c r="X4" s="446"/>
      <c r="Y4" s="446"/>
      <c r="Z4" s="446"/>
      <c r="AA4" s="446"/>
      <c r="AB4" s="446"/>
      <c r="AC4" s="446"/>
      <c r="AD4" s="446"/>
      <c r="AE4" s="446"/>
      <c r="AF4" s="446"/>
      <c r="AG4" s="446"/>
      <c r="AH4" s="446"/>
      <c r="AI4" s="446"/>
      <c r="AJ4" s="446"/>
      <c r="AK4" s="446"/>
      <c r="AL4" s="446"/>
      <c r="AM4" s="446"/>
      <c r="AN4" s="446"/>
      <c r="AO4" s="446"/>
      <c r="AP4" s="446"/>
      <c r="AQ4" s="446"/>
      <c r="AR4" s="446"/>
      <c r="AS4" s="446"/>
      <c r="AT4" s="446"/>
      <c r="AU4" s="446"/>
      <c r="AV4" s="446"/>
      <c r="AW4" s="446"/>
      <c r="AX4" s="446"/>
      <c r="AY4" s="446"/>
      <c r="AZ4" s="446"/>
      <c r="BA4" s="446"/>
      <c r="BB4" s="446"/>
      <c r="BC4" s="446"/>
      <c r="BD4" s="446"/>
      <c r="BE4" s="446"/>
      <c r="BF4" s="446"/>
      <c r="BG4" s="446"/>
      <c r="BH4" s="446"/>
      <c r="BI4" s="446"/>
      <c r="BJ4" s="446"/>
      <c r="BK4" s="446"/>
      <c r="BL4" s="446"/>
      <c r="BM4" s="446"/>
      <c r="BN4" s="446"/>
      <c r="BO4" s="446"/>
      <c r="BP4" s="446"/>
      <c r="BQ4" s="446"/>
      <c r="BR4" s="446"/>
      <c r="BS4" s="446"/>
      <c r="BT4" s="446"/>
      <c r="BU4" s="446"/>
      <c r="BV4" s="446"/>
      <c r="BW4" s="446"/>
      <c r="BX4" s="446"/>
      <c r="BY4" s="446"/>
      <c r="BZ4" s="446"/>
      <c r="CA4" s="446"/>
      <c r="CB4" s="446"/>
      <c r="CC4" s="446"/>
      <c r="CD4" s="446"/>
      <c r="CE4" s="446"/>
      <c r="CF4" s="446"/>
      <c r="CG4" s="446"/>
      <c r="CH4" s="446"/>
      <c r="CI4" s="446"/>
      <c r="CJ4" s="446"/>
      <c r="CK4" s="446"/>
      <c r="CL4" s="446"/>
      <c r="CM4" s="446"/>
      <c r="CN4" s="446"/>
      <c r="CO4" s="446"/>
      <c r="CP4" s="446"/>
      <c r="CQ4" s="446"/>
      <c r="CR4" s="446"/>
      <c r="CS4" s="446"/>
      <c r="CT4" s="446"/>
      <c r="CU4" s="446"/>
      <c r="CV4" s="446"/>
      <c r="CW4" s="446"/>
      <c r="CX4" s="446"/>
      <c r="CY4" s="446"/>
      <c r="CZ4" s="446"/>
      <c r="DA4" s="446"/>
      <c r="DB4" s="446"/>
      <c r="DC4" s="446"/>
      <c r="DD4" s="446"/>
      <c r="DE4" s="446"/>
      <c r="DF4" s="446"/>
      <c r="DG4" s="446"/>
      <c r="DH4" s="446"/>
      <c r="DI4" s="446"/>
      <c r="DJ4" s="446"/>
      <c r="DK4" s="446"/>
      <c r="DL4" s="446"/>
      <c r="DM4" s="446"/>
      <c r="DN4" s="446"/>
      <c r="DO4" s="446"/>
      <c r="DP4" s="446"/>
      <c r="DQ4" s="446"/>
      <c r="DR4" s="446"/>
      <c r="DS4" s="446"/>
      <c r="DT4" s="446"/>
      <c r="DU4" s="446"/>
      <c r="DV4" s="446"/>
      <c r="DW4" s="446"/>
      <c r="DX4" s="446"/>
      <c r="DY4" s="446"/>
      <c r="DZ4" s="446"/>
      <c r="EA4" s="446"/>
      <c r="EB4" s="446"/>
      <c r="EC4" s="446"/>
      <c r="ED4" s="446"/>
      <c r="EE4" s="446"/>
      <c r="EF4" s="446"/>
      <c r="EG4" s="446"/>
      <c r="EH4" s="446"/>
      <c r="EI4" s="446"/>
      <c r="EJ4" s="446"/>
      <c r="EK4" s="446"/>
      <c r="EL4" s="446"/>
      <c r="EM4" s="446"/>
      <c r="EN4" s="446"/>
      <c r="EO4" s="446"/>
      <c r="EP4" s="446"/>
      <c r="EQ4" s="446"/>
      <c r="ER4" s="446"/>
      <c r="ES4" s="446"/>
      <c r="ET4" s="446"/>
      <c r="EU4" s="446"/>
      <c r="EV4" s="446"/>
      <c r="EW4" s="446"/>
      <c r="EX4" s="446"/>
      <c r="EY4" s="446"/>
      <c r="EZ4" s="446"/>
      <c r="FA4" s="446"/>
      <c r="FB4" s="446"/>
      <c r="FC4" s="446"/>
      <c r="FD4" s="446"/>
      <c r="FE4" s="446"/>
      <c r="FF4" s="446"/>
      <c r="FG4" s="446"/>
      <c r="FH4" s="446"/>
      <c r="FI4" s="446"/>
      <c r="FJ4" s="446"/>
      <c r="FK4" s="446"/>
      <c r="FL4" s="446"/>
      <c r="FM4" s="446"/>
      <c r="FN4" s="446"/>
      <c r="FO4" s="446"/>
      <c r="FP4" s="446"/>
      <c r="FQ4" s="446"/>
      <c r="FR4" s="446"/>
      <c r="FS4" s="446"/>
      <c r="FT4" s="446"/>
      <c r="FU4" s="446"/>
      <c r="FV4" s="446"/>
      <c r="FW4" s="446"/>
      <c r="FX4" s="446"/>
      <c r="FY4" s="446"/>
      <c r="FZ4" s="446"/>
      <c r="GA4" s="446"/>
      <c r="GB4" s="446"/>
      <c r="GC4" s="446"/>
      <c r="GD4" s="446"/>
      <c r="GE4" s="446"/>
      <c r="GF4" s="446"/>
      <c r="GG4" s="446"/>
      <c r="GH4" s="446"/>
      <c r="GI4" s="446"/>
      <c r="GJ4" s="446"/>
      <c r="GK4" s="446"/>
      <c r="GL4" s="446"/>
      <c r="GM4" s="446"/>
      <c r="GN4" s="446"/>
      <c r="GO4" s="446"/>
      <c r="GP4" s="446"/>
      <c r="GQ4" s="446"/>
      <c r="GR4" s="446"/>
      <c r="GS4" s="446"/>
      <c r="GT4" s="446"/>
      <c r="GU4" s="446"/>
      <c r="GV4" s="446"/>
      <c r="GW4" s="446"/>
      <c r="GX4" s="446"/>
      <c r="GY4" s="446"/>
      <c r="GZ4" s="446"/>
      <c r="HA4" s="446"/>
      <c r="HB4" s="446"/>
      <c r="HC4" s="446"/>
      <c r="HD4" s="446"/>
      <c r="HE4" s="446"/>
      <c r="HF4" s="446"/>
      <c r="HG4" s="446"/>
      <c r="HH4" s="446"/>
      <c r="HI4" s="446"/>
      <c r="HJ4" s="446"/>
      <c r="HK4" s="446"/>
      <c r="HL4" s="446"/>
      <c r="HM4" s="446"/>
      <c r="HN4" s="446"/>
      <c r="HO4" s="446"/>
      <c r="HP4" s="446"/>
      <c r="HQ4" s="446"/>
      <c r="HR4" s="446"/>
      <c r="HS4" s="446"/>
      <c r="HT4" s="446"/>
      <c r="HU4" s="446"/>
      <c r="HV4" s="446"/>
      <c r="HW4" s="446"/>
      <c r="HX4" s="446"/>
      <c r="HY4" s="446"/>
      <c r="HZ4" s="446"/>
      <c r="IA4" s="446"/>
      <c r="IB4" s="446"/>
      <c r="IC4" s="446"/>
      <c r="ID4" s="446"/>
      <c r="IE4" s="446"/>
      <c r="IF4" s="446"/>
      <c r="IG4" s="446"/>
      <c r="IH4" s="446"/>
      <c r="II4" s="446"/>
      <c r="IJ4" s="446"/>
      <c r="IK4" s="446"/>
      <c r="IL4" s="446"/>
      <c r="IM4" s="446"/>
      <c r="IN4" s="446"/>
      <c r="IO4" s="446"/>
      <c r="IP4" s="446"/>
      <c r="IQ4" s="446"/>
      <c r="IR4" s="446"/>
      <c r="IS4" s="446"/>
      <c r="IT4" s="446"/>
    </row>
    <row r="5" spans="1:254" s="445" customFormat="1" ht="15.75" customHeight="1" x14ac:dyDescent="0.25">
      <c r="A5" s="447"/>
      <c r="B5" s="448"/>
      <c r="C5" s="424" t="s">
        <v>217</v>
      </c>
      <c r="D5" s="424" t="s">
        <v>218</v>
      </c>
      <c r="E5" s="424" t="s">
        <v>219</v>
      </c>
      <c r="F5" s="424" t="s">
        <v>226</v>
      </c>
      <c r="G5" s="424" t="s">
        <v>220</v>
      </c>
      <c r="H5" s="449" t="s">
        <v>221</v>
      </c>
      <c r="I5" s="424" t="s">
        <v>222</v>
      </c>
      <c r="J5" s="424" t="s">
        <v>223</v>
      </c>
      <c r="K5" s="424" t="s">
        <v>224</v>
      </c>
      <c r="L5" s="424" t="s">
        <v>607</v>
      </c>
      <c r="M5" s="450" t="s">
        <v>741</v>
      </c>
      <c r="N5" s="451" t="s">
        <v>742</v>
      </c>
      <c r="O5" s="452"/>
      <c r="P5" s="452"/>
      <c r="Q5" s="452"/>
      <c r="R5" s="452"/>
      <c r="S5" s="452"/>
      <c r="T5" s="452"/>
      <c r="U5" s="452"/>
      <c r="V5" s="452"/>
      <c r="W5" s="452"/>
      <c r="X5" s="452"/>
      <c r="Y5" s="452"/>
      <c r="Z5" s="452"/>
      <c r="AA5" s="452"/>
      <c r="AB5" s="452"/>
      <c r="AC5" s="452"/>
      <c r="AD5" s="452"/>
      <c r="AE5" s="452"/>
      <c r="AF5" s="452"/>
      <c r="AG5" s="452"/>
      <c r="AH5" s="452"/>
      <c r="AI5" s="452"/>
      <c r="AJ5" s="452"/>
      <c r="AK5" s="452"/>
      <c r="AL5" s="452"/>
      <c r="AM5" s="452"/>
      <c r="AN5" s="452"/>
      <c r="AO5" s="452"/>
      <c r="AP5" s="452"/>
      <c r="AQ5" s="452"/>
      <c r="AR5" s="452"/>
      <c r="AS5" s="452"/>
      <c r="AT5" s="452"/>
      <c r="AU5" s="452"/>
      <c r="AV5" s="452"/>
      <c r="AW5" s="452"/>
      <c r="AX5" s="452"/>
      <c r="AY5" s="452"/>
      <c r="AZ5" s="452"/>
      <c r="BA5" s="452"/>
      <c r="BB5" s="452"/>
      <c r="BC5" s="452"/>
      <c r="BD5" s="452"/>
      <c r="BE5" s="452"/>
      <c r="BF5" s="452"/>
      <c r="BG5" s="452"/>
      <c r="BH5" s="452"/>
      <c r="BI5" s="452"/>
      <c r="BJ5" s="452"/>
      <c r="BK5" s="452"/>
      <c r="BL5" s="452"/>
      <c r="BM5" s="452"/>
      <c r="BN5" s="452"/>
      <c r="BO5" s="452"/>
      <c r="BP5" s="452"/>
      <c r="BQ5" s="452"/>
      <c r="BR5" s="452"/>
      <c r="BS5" s="452"/>
      <c r="BT5" s="452"/>
      <c r="BU5" s="452"/>
      <c r="BV5" s="452"/>
      <c r="BW5" s="452"/>
      <c r="BX5" s="452"/>
      <c r="BY5" s="452"/>
      <c r="BZ5" s="452"/>
      <c r="CA5" s="452"/>
      <c r="CB5" s="452"/>
      <c r="CC5" s="452"/>
      <c r="CD5" s="452"/>
      <c r="CE5" s="452"/>
      <c r="CF5" s="452"/>
      <c r="CG5" s="452"/>
      <c r="CH5" s="452"/>
      <c r="CI5" s="452"/>
      <c r="CJ5" s="452"/>
      <c r="CK5" s="452"/>
      <c r="CL5" s="452"/>
      <c r="CM5" s="452"/>
      <c r="CN5" s="452"/>
      <c r="CO5" s="452"/>
      <c r="CP5" s="452"/>
      <c r="CQ5" s="452"/>
      <c r="CR5" s="452"/>
      <c r="CS5" s="452"/>
      <c r="CT5" s="452"/>
      <c r="CU5" s="452"/>
      <c r="CV5" s="452"/>
      <c r="CW5" s="452"/>
      <c r="CX5" s="452"/>
      <c r="CY5" s="452"/>
      <c r="CZ5" s="452"/>
      <c r="DA5" s="452"/>
      <c r="DB5" s="452"/>
      <c r="DC5" s="452"/>
      <c r="DD5" s="452"/>
      <c r="DE5" s="452"/>
      <c r="DF5" s="452"/>
      <c r="DG5" s="452"/>
      <c r="DH5" s="452"/>
      <c r="DI5" s="452"/>
      <c r="DJ5" s="452"/>
      <c r="DK5" s="452"/>
      <c r="DL5" s="452"/>
      <c r="DM5" s="452"/>
      <c r="DN5" s="452"/>
      <c r="DO5" s="452"/>
      <c r="DP5" s="452"/>
      <c r="DQ5" s="452"/>
      <c r="DR5" s="452"/>
      <c r="DS5" s="452"/>
      <c r="DT5" s="452"/>
      <c r="DU5" s="452"/>
      <c r="DV5" s="452"/>
      <c r="DW5" s="452"/>
      <c r="DX5" s="452"/>
      <c r="DY5" s="452"/>
      <c r="DZ5" s="452"/>
      <c r="EA5" s="452"/>
      <c r="EB5" s="452"/>
      <c r="EC5" s="452"/>
      <c r="ED5" s="452"/>
      <c r="EE5" s="452"/>
      <c r="EF5" s="452"/>
      <c r="EG5" s="452"/>
      <c r="EH5" s="452"/>
      <c r="EI5" s="452"/>
      <c r="EJ5" s="452"/>
      <c r="EK5" s="452"/>
      <c r="EL5" s="452"/>
      <c r="EM5" s="452"/>
      <c r="EN5" s="452"/>
      <c r="EO5" s="452"/>
      <c r="EP5" s="452"/>
      <c r="EQ5" s="452"/>
      <c r="ER5" s="452"/>
      <c r="ES5" s="452"/>
      <c r="ET5" s="452"/>
      <c r="EU5" s="452"/>
      <c r="EV5" s="452"/>
      <c r="EW5" s="452"/>
      <c r="EX5" s="452"/>
      <c r="EY5" s="452"/>
      <c r="EZ5" s="452"/>
      <c r="FA5" s="452"/>
      <c r="FB5" s="452"/>
      <c r="FC5" s="452"/>
      <c r="FD5" s="452"/>
      <c r="FE5" s="452"/>
      <c r="FF5" s="452"/>
      <c r="FG5" s="452"/>
      <c r="FH5" s="452"/>
      <c r="FI5" s="452"/>
      <c r="FJ5" s="452"/>
      <c r="FK5" s="452"/>
      <c r="FL5" s="452"/>
      <c r="FM5" s="452"/>
      <c r="FN5" s="452"/>
      <c r="FO5" s="452"/>
      <c r="FP5" s="452"/>
      <c r="FQ5" s="452"/>
      <c r="FR5" s="452"/>
      <c r="FS5" s="452"/>
      <c r="FT5" s="452"/>
      <c r="FU5" s="452"/>
      <c r="FV5" s="452"/>
      <c r="FW5" s="452"/>
      <c r="FX5" s="452"/>
      <c r="FY5" s="452"/>
      <c r="FZ5" s="452"/>
      <c r="GA5" s="452"/>
      <c r="GB5" s="452"/>
      <c r="GC5" s="452"/>
      <c r="GD5" s="452"/>
      <c r="GE5" s="452"/>
      <c r="GF5" s="452"/>
      <c r="GG5" s="452"/>
      <c r="GH5" s="452"/>
      <c r="GI5" s="452"/>
      <c r="GJ5" s="452"/>
      <c r="GK5" s="452"/>
      <c r="GL5" s="452"/>
      <c r="GM5" s="452"/>
      <c r="GN5" s="452"/>
      <c r="GO5" s="452"/>
      <c r="GP5" s="452"/>
      <c r="GQ5" s="452"/>
      <c r="GR5" s="452"/>
      <c r="GS5" s="452"/>
      <c r="GT5" s="452"/>
      <c r="GU5" s="452"/>
      <c r="GV5" s="452"/>
      <c r="GW5" s="452"/>
      <c r="GX5" s="452"/>
      <c r="GY5" s="452"/>
      <c r="GZ5" s="452"/>
      <c r="HA5" s="452"/>
      <c r="HB5" s="452"/>
      <c r="HC5" s="452"/>
      <c r="HD5" s="452"/>
      <c r="HE5" s="452"/>
      <c r="HF5" s="452"/>
      <c r="HG5" s="452"/>
      <c r="HH5" s="452"/>
      <c r="HI5" s="452"/>
      <c r="HJ5" s="452"/>
      <c r="HK5" s="452"/>
      <c r="HL5" s="452"/>
      <c r="HM5" s="452"/>
      <c r="HN5" s="452"/>
      <c r="HO5" s="452"/>
      <c r="HP5" s="452"/>
      <c r="HQ5" s="452"/>
      <c r="HR5" s="452"/>
      <c r="HS5" s="452"/>
      <c r="HT5" s="452"/>
      <c r="HU5" s="452"/>
      <c r="HV5" s="452"/>
      <c r="HW5" s="452"/>
      <c r="HX5" s="452"/>
      <c r="HY5" s="452"/>
      <c r="HZ5" s="452"/>
      <c r="IA5" s="452"/>
      <c r="IB5" s="452"/>
      <c r="IC5" s="452"/>
      <c r="ID5" s="452"/>
      <c r="IE5" s="452"/>
      <c r="IF5" s="452"/>
      <c r="IG5" s="452"/>
      <c r="IH5" s="452"/>
      <c r="II5" s="452"/>
      <c r="IJ5" s="452"/>
      <c r="IK5" s="452"/>
      <c r="IL5" s="452"/>
      <c r="IM5" s="452"/>
      <c r="IN5" s="452"/>
      <c r="IO5" s="452"/>
      <c r="IP5" s="452"/>
      <c r="IQ5" s="452"/>
      <c r="IR5" s="452"/>
      <c r="IS5" s="452"/>
      <c r="IT5" s="452"/>
    </row>
    <row r="6" spans="1:254" ht="31.5" x14ac:dyDescent="0.25">
      <c r="A6" s="25">
        <v>1</v>
      </c>
      <c r="B6" s="453" t="s">
        <v>141</v>
      </c>
      <c r="C6" s="686">
        <v>2358473.12</v>
      </c>
      <c r="D6" s="687">
        <f>C17</f>
        <v>3011578.98</v>
      </c>
      <c r="E6" s="686">
        <v>815286.79</v>
      </c>
      <c r="F6" s="687">
        <f>E17</f>
        <v>1993808.5100000002</v>
      </c>
      <c r="G6" s="688">
        <v>505686.07</v>
      </c>
      <c r="H6" s="689">
        <f>G17</f>
        <v>378984.73</v>
      </c>
      <c r="I6" s="686">
        <v>14874.49</v>
      </c>
      <c r="J6" s="687">
        <f>SUM(I17)</f>
        <v>46746.789999999994</v>
      </c>
      <c r="K6" s="686">
        <v>27510.16</v>
      </c>
      <c r="L6" s="687">
        <f>SUM(K17)</f>
        <v>44265.01</v>
      </c>
      <c r="M6" s="687">
        <f t="shared" ref="M6:N8" si="0">C6+E6+G6+I6+K6</f>
        <v>3721830.6300000004</v>
      </c>
      <c r="N6" s="690">
        <f t="shared" si="0"/>
        <v>5475384.0200000005</v>
      </c>
    </row>
    <row r="7" spans="1:254" ht="31.5" x14ac:dyDescent="0.25">
      <c r="A7" s="25">
        <v>2</v>
      </c>
      <c r="B7" s="454" t="s">
        <v>642</v>
      </c>
      <c r="C7" s="687">
        <f t="shared" ref="C7:L7" si="1">SUM(C8:C15)</f>
        <v>653105.86</v>
      </c>
      <c r="D7" s="687">
        <f t="shared" si="1"/>
        <v>319998.56</v>
      </c>
      <c r="E7" s="687">
        <f t="shared" si="1"/>
        <v>1253034.1600000001</v>
      </c>
      <c r="F7" s="687">
        <f t="shared" si="1"/>
        <v>710743.46</v>
      </c>
      <c r="G7" s="689">
        <f>SUM(G8:G15)</f>
        <v>419341.66000000003</v>
      </c>
      <c r="H7" s="689">
        <f>SUM(H8:H15)</f>
        <v>669780.01</v>
      </c>
      <c r="I7" s="687">
        <f t="shared" si="1"/>
        <v>43486</v>
      </c>
      <c r="J7" s="687">
        <f t="shared" si="1"/>
        <v>38857</v>
      </c>
      <c r="K7" s="687">
        <f t="shared" si="1"/>
        <v>58424</v>
      </c>
      <c r="L7" s="687">
        <f t="shared" si="1"/>
        <v>45346</v>
      </c>
      <c r="M7" s="687">
        <f t="shared" si="0"/>
        <v>2427391.6800000002</v>
      </c>
      <c r="N7" s="690">
        <f t="shared" si="0"/>
        <v>1784725.03</v>
      </c>
    </row>
    <row r="8" spans="1:254" ht="22.5" customHeight="1" x14ac:dyDescent="0.25">
      <c r="A8" s="25">
        <v>3</v>
      </c>
      <c r="B8" s="455" t="s">
        <v>72</v>
      </c>
      <c r="C8" s="691">
        <v>653105.86</v>
      </c>
      <c r="D8" s="691">
        <v>319998.56</v>
      </c>
      <c r="E8" s="691">
        <v>979658.81</v>
      </c>
      <c r="F8" s="691">
        <v>479997.82</v>
      </c>
      <c r="G8" s="692">
        <v>0</v>
      </c>
      <c r="H8" s="692">
        <v>0</v>
      </c>
      <c r="I8" s="691">
        <v>0</v>
      </c>
      <c r="J8" s="691">
        <v>0</v>
      </c>
      <c r="K8" s="691">
        <v>0</v>
      </c>
      <c r="L8" s="691">
        <v>0</v>
      </c>
      <c r="M8" s="687">
        <f t="shared" si="0"/>
        <v>1632764.67</v>
      </c>
      <c r="N8" s="690">
        <f t="shared" si="0"/>
        <v>799996.38</v>
      </c>
    </row>
    <row r="9" spans="1:254" ht="21.75" customHeight="1" x14ac:dyDescent="0.25">
      <c r="A9" s="25">
        <v>4</v>
      </c>
      <c r="B9" s="455" t="s">
        <v>246</v>
      </c>
      <c r="C9" s="693" t="s">
        <v>245</v>
      </c>
      <c r="D9" s="693" t="s">
        <v>245</v>
      </c>
      <c r="E9" s="691">
        <v>273375.34999999998</v>
      </c>
      <c r="F9" s="694">
        <v>230745.64</v>
      </c>
      <c r="G9" s="693" t="s">
        <v>245</v>
      </c>
      <c r="H9" s="693" t="s">
        <v>245</v>
      </c>
      <c r="I9" s="695" t="s">
        <v>245</v>
      </c>
      <c r="J9" s="695" t="s">
        <v>245</v>
      </c>
      <c r="K9" s="693" t="s">
        <v>245</v>
      </c>
      <c r="L9" s="693" t="s">
        <v>245</v>
      </c>
      <c r="M9" s="687">
        <f>E9</f>
        <v>273375.34999999998</v>
      </c>
      <c r="N9" s="690">
        <f>F9</f>
        <v>230745.64</v>
      </c>
    </row>
    <row r="10" spans="1:254" ht="31.5" x14ac:dyDescent="0.25">
      <c r="A10" s="25">
        <v>5</v>
      </c>
      <c r="B10" s="455" t="s">
        <v>1092</v>
      </c>
      <c r="C10" s="693" t="s">
        <v>245</v>
      </c>
      <c r="D10" s="693" t="s">
        <v>245</v>
      </c>
      <c r="E10" s="691">
        <v>0</v>
      </c>
      <c r="F10" s="691">
        <v>0</v>
      </c>
      <c r="G10" s="693" t="s">
        <v>245</v>
      </c>
      <c r="H10" s="693" t="s">
        <v>245</v>
      </c>
      <c r="I10" s="695" t="s">
        <v>245</v>
      </c>
      <c r="J10" s="695" t="s">
        <v>245</v>
      </c>
      <c r="K10" s="693" t="s">
        <v>245</v>
      </c>
      <c r="L10" s="693" t="s">
        <v>245</v>
      </c>
      <c r="M10" s="687">
        <f>E10</f>
        <v>0</v>
      </c>
      <c r="N10" s="690">
        <f>F10</f>
        <v>0</v>
      </c>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c r="CA10" s="123"/>
      <c r="CB10" s="123"/>
      <c r="CC10" s="123"/>
      <c r="CD10" s="123"/>
      <c r="CE10" s="123"/>
      <c r="CF10" s="123"/>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3"/>
      <c r="DU10" s="123"/>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123"/>
      <c r="FK10" s="123"/>
      <c r="FL10" s="123"/>
      <c r="FM10" s="123"/>
      <c r="FN10" s="123"/>
      <c r="FO10" s="123"/>
      <c r="FP10" s="123"/>
      <c r="FQ10" s="123"/>
      <c r="FR10" s="123"/>
      <c r="FS10" s="123"/>
      <c r="FT10" s="123"/>
      <c r="FU10" s="123"/>
      <c r="FV10" s="123"/>
      <c r="FW10" s="123"/>
      <c r="FX10" s="123"/>
      <c r="FY10" s="123"/>
      <c r="FZ10" s="123"/>
      <c r="GA10" s="123"/>
      <c r="GB10" s="123"/>
      <c r="GC10" s="123"/>
      <c r="GD10" s="123"/>
      <c r="GE10" s="123"/>
      <c r="GF10" s="123"/>
      <c r="GG10" s="123"/>
      <c r="GH10" s="123"/>
      <c r="GI10" s="123"/>
      <c r="GJ10" s="123"/>
      <c r="GK10" s="123"/>
      <c r="GL10" s="123"/>
      <c r="GM10" s="123"/>
      <c r="GN10" s="123"/>
      <c r="GO10" s="123"/>
      <c r="GP10" s="123"/>
      <c r="GQ10" s="123"/>
      <c r="GR10" s="123"/>
      <c r="GS10" s="123"/>
      <c r="GT10" s="123"/>
      <c r="GU10" s="123"/>
      <c r="GV10" s="123"/>
      <c r="GW10" s="123"/>
      <c r="GX10" s="123"/>
      <c r="GY10" s="123"/>
      <c r="GZ10" s="123"/>
      <c r="HA10" s="123"/>
      <c r="HB10" s="123"/>
      <c r="HC10" s="123"/>
      <c r="HD10" s="123"/>
      <c r="HE10" s="123"/>
      <c r="HF10" s="123"/>
      <c r="HG10" s="123"/>
      <c r="HH10" s="123"/>
      <c r="HI10" s="123"/>
      <c r="HJ10" s="123"/>
      <c r="HK10" s="123"/>
      <c r="HL10" s="123"/>
      <c r="HM10" s="123"/>
      <c r="HN10" s="123"/>
      <c r="HO10" s="123"/>
      <c r="HP10" s="123"/>
      <c r="HQ10" s="123"/>
      <c r="HR10" s="123"/>
      <c r="HS10" s="123"/>
      <c r="HT10" s="123"/>
      <c r="HU10" s="123"/>
      <c r="HV10" s="123"/>
      <c r="HW10" s="123"/>
      <c r="HX10" s="123"/>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row>
    <row r="11" spans="1:254" ht="31.5" x14ac:dyDescent="0.25">
      <c r="A11" s="25">
        <v>6</v>
      </c>
      <c r="B11" s="455" t="s">
        <v>247</v>
      </c>
      <c r="C11" s="693" t="s">
        <v>245</v>
      </c>
      <c r="D11" s="693" t="s">
        <v>245</v>
      </c>
      <c r="E11" s="691">
        <v>0</v>
      </c>
      <c r="F11" s="691">
        <v>0</v>
      </c>
      <c r="G11" s="692">
        <v>0</v>
      </c>
      <c r="H11" s="692">
        <v>0</v>
      </c>
      <c r="I11" s="696">
        <v>0</v>
      </c>
      <c r="J11" s="696">
        <v>0</v>
      </c>
      <c r="K11" s="697">
        <v>0</v>
      </c>
      <c r="L11" s="697">
        <v>0</v>
      </c>
      <c r="M11" s="687">
        <f>E11+G11+I11+K11</f>
        <v>0</v>
      </c>
      <c r="N11" s="690">
        <f>F11+H11+J11+L11</f>
        <v>0</v>
      </c>
    </row>
    <row r="12" spans="1:254" ht="17.25" customHeight="1" x14ac:dyDescent="0.25">
      <c r="A12" s="25">
        <v>7</v>
      </c>
      <c r="B12" s="455" t="s">
        <v>248</v>
      </c>
      <c r="C12" s="691">
        <v>0</v>
      </c>
      <c r="D12" s="691">
        <v>0</v>
      </c>
      <c r="E12" s="691">
        <v>0</v>
      </c>
      <c r="F12" s="691">
        <v>0</v>
      </c>
      <c r="G12" s="692">
        <v>0</v>
      </c>
      <c r="H12" s="692">
        <v>0</v>
      </c>
      <c r="I12" s="696">
        <v>0</v>
      </c>
      <c r="J12" s="696">
        <v>0</v>
      </c>
      <c r="K12" s="691">
        <v>58424</v>
      </c>
      <c r="L12" s="691">
        <v>45346</v>
      </c>
      <c r="M12" s="687">
        <f>C12+E12+G12+I12+K12</f>
        <v>58424</v>
      </c>
      <c r="N12" s="690">
        <f>D12+F12+H12+J12+L12</f>
        <v>45346</v>
      </c>
    </row>
    <row r="13" spans="1:254" ht="18.75" x14ac:dyDescent="0.25">
      <c r="A13" s="25">
        <v>8</v>
      </c>
      <c r="B13" s="456" t="s">
        <v>73</v>
      </c>
      <c r="C13" s="693" t="s">
        <v>245</v>
      </c>
      <c r="D13" s="693" t="s">
        <v>245</v>
      </c>
      <c r="E13" s="693" t="s">
        <v>245</v>
      </c>
      <c r="F13" s="693" t="s">
        <v>245</v>
      </c>
      <c r="G13" s="692">
        <v>379657</v>
      </c>
      <c r="H13" s="692">
        <v>627862</v>
      </c>
      <c r="I13" s="696">
        <v>43486</v>
      </c>
      <c r="J13" s="696">
        <v>38857</v>
      </c>
      <c r="K13" s="698" t="s">
        <v>245</v>
      </c>
      <c r="L13" s="698" t="s">
        <v>245</v>
      </c>
      <c r="M13" s="687">
        <f>G13</f>
        <v>379657</v>
      </c>
      <c r="N13" s="690">
        <f>H13</f>
        <v>627862</v>
      </c>
    </row>
    <row r="14" spans="1:254" ht="19.5" customHeight="1" x14ac:dyDescent="0.25">
      <c r="A14" s="25">
        <v>9</v>
      </c>
      <c r="B14" s="455" t="s">
        <v>21</v>
      </c>
      <c r="C14" s="693" t="s">
        <v>245</v>
      </c>
      <c r="D14" s="693" t="s">
        <v>245</v>
      </c>
      <c r="E14" s="693" t="s">
        <v>245</v>
      </c>
      <c r="F14" s="693" t="s">
        <v>245</v>
      </c>
      <c r="G14" s="692">
        <v>39684.660000000003</v>
      </c>
      <c r="H14" s="692">
        <v>41918.01</v>
      </c>
      <c r="I14" s="699" t="s">
        <v>245</v>
      </c>
      <c r="J14" s="699" t="s">
        <v>245</v>
      </c>
      <c r="K14" s="698" t="s">
        <v>245</v>
      </c>
      <c r="L14" s="698" t="s">
        <v>245</v>
      </c>
      <c r="M14" s="687">
        <f>G14</f>
        <v>39684.660000000003</v>
      </c>
      <c r="N14" s="690">
        <f>H14</f>
        <v>41918.01</v>
      </c>
    </row>
    <row r="15" spans="1:254" ht="18.75" x14ac:dyDescent="0.25">
      <c r="A15" s="25">
        <v>10</v>
      </c>
      <c r="B15" s="455" t="s">
        <v>74</v>
      </c>
      <c r="C15" s="691">
        <v>0</v>
      </c>
      <c r="D15" s="691">
        <v>0</v>
      </c>
      <c r="E15" s="691">
        <v>0</v>
      </c>
      <c r="F15" s="691">
        <v>0</v>
      </c>
      <c r="G15" s="692">
        <v>0</v>
      </c>
      <c r="H15" s="692">
        <v>0</v>
      </c>
      <c r="I15" s="696">
        <v>0</v>
      </c>
      <c r="J15" s="696">
        <v>0</v>
      </c>
      <c r="K15" s="691">
        <v>0</v>
      </c>
      <c r="L15" s="691">
        <v>0</v>
      </c>
      <c r="M15" s="687">
        <f>C15+E15+G15+I15+K15</f>
        <v>0</v>
      </c>
      <c r="N15" s="690">
        <f>D15+F15+H15+J15+L15</f>
        <v>0</v>
      </c>
    </row>
    <row r="16" spans="1:254" ht="31.5" x14ac:dyDescent="0.25">
      <c r="A16" s="25">
        <v>11</v>
      </c>
      <c r="B16" s="453" t="s">
        <v>142</v>
      </c>
      <c r="C16" s="686">
        <v>0</v>
      </c>
      <c r="D16" s="686">
        <v>92620.47</v>
      </c>
      <c r="E16" s="686">
        <v>74512.44</v>
      </c>
      <c r="F16" s="686">
        <v>24262.05</v>
      </c>
      <c r="G16" s="700">
        <v>546043</v>
      </c>
      <c r="H16" s="700">
        <v>632981</v>
      </c>
      <c r="I16" s="686">
        <v>11613.7</v>
      </c>
      <c r="J16" s="686">
        <v>3187.67</v>
      </c>
      <c r="K16" s="686">
        <v>41669.15</v>
      </c>
      <c r="L16" s="686">
        <v>66157.009999999995</v>
      </c>
      <c r="M16" s="687">
        <f t="shared" ref="M16:N18" si="2">C16+E16+G16+I16+K16</f>
        <v>673838.28999999992</v>
      </c>
      <c r="N16" s="690">
        <f t="shared" si="2"/>
        <v>819208.20000000007</v>
      </c>
      <c r="O16" s="135" t="s">
        <v>1419</v>
      </c>
    </row>
    <row r="17" spans="1:18" ht="31.5" x14ac:dyDescent="0.25">
      <c r="A17" s="25">
        <v>12</v>
      </c>
      <c r="B17" s="453" t="s">
        <v>22</v>
      </c>
      <c r="C17" s="687">
        <f t="shared" ref="C17:L17" si="3">C6+C7-C16</f>
        <v>3011578.98</v>
      </c>
      <c r="D17" s="687">
        <f t="shared" si="3"/>
        <v>3238957.07</v>
      </c>
      <c r="E17" s="687">
        <f t="shared" si="3"/>
        <v>1993808.5100000002</v>
      </c>
      <c r="F17" s="687">
        <f t="shared" si="3"/>
        <v>2680289.9200000004</v>
      </c>
      <c r="G17" s="689">
        <f t="shared" si="3"/>
        <v>378984.73</v>
      </c>
      <c r="H17" s="689">
        <f t="shared" si="3"/>
        <v>415783.74</v>
      </c>
      <c r="I17" s="687">
        <f t="shared" si="3"/>
        <v>46746.789999999994</v>
      </c>
      <c r="J17" s="687">
        <f t="shared" si="3"/>
        <v>82416.12</v>
      </c>
      <c r="K17" s="687">
        <f t="shared" si="3"/>
        <v>44265.01</v>
      </c>
      <c r="L17" s="687">
        <f t="shared" si="3"/>
        <v>23454.000000000015</v>
      </c>
      <c r="M17" s="687">
        <f t="shared" si="2"/>
        <v>5475384.0200000005</v>
      </c>
      <c r="N17" s="690">
        <f t="shared" si="2"/>
        <v>6440900.8500000006</v>
      </c>
    </row>
    <row r="18" spans="1:18" ht="48.75" customHeight="1" thickBot="1" x14ac:dyDescent="0.3">
      <c r="A18" s="124">
        <v>13</v>
      </c>
      <c r="B18" s="457" t="s">
        <v>703</v>
      </c>
      <c r="C18" s="701">
        <v>0</v>
      </c>
      <c r="D18" s="701">
        <v>0</v>
      </c>
      <c r="E18" s="701">
        <v>0</v>
      </c>
      <c r="F18" s="701">
        <v>0</v>
      </c>
      <c r="G18" s="702">
        <v>0</v>
      </c>
      <c r="H18" s="702">
        <v>0</v>
      </c>
      <c r="I18" s="701">
        <v>0</v>
      </c>
      <c r="J18" s="701">
        <v>0</v>
      </c>
      <c r="K18" s="701">
        <v>0</v>
      </c>
      <c r="L18" s="701">
        <v>0</v>
      </c>
      <c r="M18" s="703">
        <f t="shared" si="2"/>
        <v>0</v>
      </c>
      <c r="N18" s="704">
        <f t="shared" si="2"/>
        <v>0</v>
      </c>
    </row>
    <row r="19" spans="1:18" x14ac:dyDescent="0.25">
      <c r="F19" s="227">
        <f>+'T5 - Analýza nákladov'!E92+'T5 - Analýza nákladov'!F92</f>
        <v>230745.64</v>
      </c>
      <c r="H19" s="227">
        <f>'T1-Dotácie podľa DZ'!C16+'T1-Dotácie podľa DZ'!C17+'T20a-štipendiá z POO'!C9+'T20a-štipendiá z POO'!E9</f>
        <v>627862</v>
      </c>
      <c r="I19" s="126"/>
      <c r="J19" s="126"/>
    </row>
    <row r="20" spans="1:18" s="445" customFormat="1" x14ac:dyDescent="0.25">
      <c r="A20" s="458" t="s">
        <v>1216</v>
      </c>
      <c r="B20" s="458"/>
      <c r="C20" s="458"/>
      <c r="H20" s="458"/>
      <c r="I20" s="458"/>
      <c r="J20" s="458"/>
      <c r="K20" s="458"/>
      <c r="L20" s="458"/>
      <c r="M20" s="458"/>
      <c r="N20" s="458"/>
    </row>
    <row r="21" spans="1:18" s="445" customFormat="1" x14ac:dyDescent="0.25">
      <c r="A21" s="458" t="s">
        <v>1218</v>
      </c>
      <c r="B21" s="458"/>
      <c r="C21" s="458"/>
      <c r="D21" s="458"/>
      <c r="H21" s="458"/>
      <c r="I21" s="459"/>
      <c r="J21" s="460"/>
      <c r="K21" s="460"/>
      <c r="L21" s="460"/>
      <c r="M21" s="460"/>
      <c r="N21" s="460"/>
      <c r="O21" s="461"/>
      <c r="P21" s="461"/>
      <c r="Q21" s="461"/>
      <c r="R21" s="461"/>
    </row>
    <row r="22" spans="1:18" s="445" customFormat="1" ht="15.75" customHeight="1" x14ac:dyDescent="0.25">
      <c r="A22" s="462" t="s">
        <v>1219</v>
      </c>
      <c r="B22" s="462"/>
      <c r="C22" s="462"/>
      <c r="D22" s="458"/>
      <c r="H22" s="458"/>
      <c r="I22" s="463"/>
      <c r="J22" s="458"/>
      <c r="K22" s="458"/>
      <c r="L22" s="458"/>
      <c r="M22" s="458"/>
      <c r="N22" s="458"/>
    </row>
    <row r="23" spans="1:18" x14ac:dyDescent="0.25">
      <c r="A23" s="569" t="s">
        <v>1420</v>
      </c>
      <c r="L23" s="126"/>
    </row>
  </sheetData>
  <mergeCells count="10">
    <mergeCell ref="M3:N3"/>
    <mergeCell ref="A1:N1"/>
    <mergeCell ref="A2:N2"/>
    <mergeCell ref="A3:A4"/>
    <mergeCell ref="B3:B4"/>
    <mergeCell ref="C3:D3"/>
    <mergeCell ref="E3:F3"/>
    <mergeCell ref="G3:H3"/>
    <mergeCell ref="I3:J3"/>
    <mergeCell ref="K3:L3"/>
  </mergeCells>
  <pageMargins left="0.42" right="0.28999999999999998" top="0.74803149606299213" bottom="0.74803149606299213" header="0.31496062992125984" footer="0.31496062992125984"/>
  <pageSetup paperSize="9" scale="66"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sheetPr>
  <dimension ref="A1:F24"/>
  <sheetViews>
    <sheetView zoomScaleNormal="100" workbookViewId="0">
      <pane xSplit="2" ySplit="4" topLeftCell="C5" activePane="bottomRight" state="frozen"/>
      <selection pane="topRight" activeCell="C1" sqref="C1"/>
      <selection pane="bottomLeft" activeCell="A5" sqref="A5"/>
      <selection pane="bottomRight" activeCell="G8" sqref="G8"/>
    </sheetView>
  </sheetViews>
  <sheetFormatPr defaultColWidth="9.140625" defaultRowHeight="18.75" x14ac:dyDescent="0.25"/>
  <cols>
    <col min="1" max="1" width="7.42578125" style="127" customWidth="1"/>
    <col min="2" max="2" width="42.140625" style="129" customWidth="1"/>
    <col min="3" max="3" width="31.5703125" style="139" customWidth="1"/>
    <col min="4" max="4" width="29.140625" style="127" customWidth="1"/>
    <col min="5" max="5" width="18.28515625" style="127" customWidth="1"/>
    <col min="6" max="16384" width="9.140625" style="127"/>
  </cols>
  <sheetData>
    <row r="1" spans="1:6" s="430" customFormat="1" ht="50.1" customHeight="1" thickBot="1" x14ac:dyDescent="0.3">
      <c r="A1" s="967" t="s">
        <v>1027</v>
      </c>
      <c r="B1" s="968"/>
      <c r="C1" s="968"/>
      <c r="D1" s="968"/>
      <c r="E1" s="969"/>
      <c r="F1" s="545"/>
    </row>
    <row r="2" spans="1:6" s="430" customFormat="1" ht="35.1" customHeight="1" x14ac:dyDescent="0.25">
      <c r="A2" s="842" t="s">
        <v>1304</v>
      </c>
      <c r="B2" s="843"/>
      <c r="C2" s="843"/>
      <c r="D2" s="843"/>
      <c r="E2" s="844"/>
    </row>
    <row r="3" spans="1:6" s="430" customFormat="1" ht="63" x14ac:dyDescent="0.25">
      <c r="A3" s="464" t="s">
        <v>145</v>
      </c>
      <c r="B3" s="465" t="s">
        <v>259</v>
      </c>
      <c r="C3" s="465" t="s">
        <v>1019</v>
      </c>
      <c r="D3" s="465" t="s">
        <v>1020</v>
      </c>
      <c r="E3" s="466" t="s">
        <v>1021</v>
      </c>
    </row>
    <row r="4" spans="1:6" s="430" customFormat="1" ht="15.75" customHeight="1" x14ac:dyDescent="0.25">
      <c r="A4" s="353"/>
      <c r="B4" s="336"/>
      <c r="C4" s="424" t="s">
        <v>217</v>
      </c>
      <c r="D4" s="424" t="s">
        <v>218</v>
      </c>
      <c r="E4" s="429" t="s">
        <v>26</v>
      </c>
    </row>
    <row r="5" spans="1:6" ht="15.75" customHeight="1" x14ac:dyDescent="0.25">
      <c r="A5" s="131">
        <v>1</v>
      </c>
      <c r="B5" s="467" t="s">
        <v>1003</v>
      </c>
      <c r="C5" s="705">
        <v>93000</v>
      </c>
      <c r="D5" s="705">
        <v>0</v>
      </c>
      <c r="E5" s="706">
        <f t="shared" ref="E5:E12" si="0">C5+D5</f>
        <v>93000</v>
      </c>
    </row>
    <row r="6" spans="1:6" ht="15.75" customHeight="1" x14ac:dyDescent="0.25">
      <c r="A6" s="131">
        <f>A5+1</f>
        <v>2</v>
      </c>
      <c r="B6" s="467" t="s">
        <v>1004</v>
      </c>
      <c r="C6" s="705">
        <v>0</v>
      </c>
      <c r="D6" s="705">
        <v>0</v>
      </c>
      <c r="E6" s="706">
        <f t="shared" si="0"/>
        <v>0</v>
      </c>
    </row>
    <row r="7" spans="1:6" ht="18.75" customHeight="1" x14ac:dyDescent="0.25">
      <c r="A7" s="131">
        <f>A6+1</f>
        <v>3</v>
      </c>
      <c r="B7" s="468" t="s">
        <v>1008</v>
      </c>
      <c r="C7" s="707">
        <f>SUM(C5:C6)</f>
        <v>93000</v>
      </c>
      <c r="D7" s="707">
        <f>SUM(D5:D6)</f>
        <v>0</v>
      </c>
      <c r="E7" s="708">
        <f t="shared" si="0"/>
        <v>93000</v>
      </c>
    </row>
    <row r="8" spans="1:6" ht="15.75" customHeight="1" x14ac:dyDescent="0.25">
      <c r="A8" s="131">
        <f>A7+1</f>
        <v>4</v>
      </c>
      <c r="B8" s="467" t="s">
        <v>1005</v>
      </c>
      <c r="C8" s="705">
        <v>0</v>
      </c>
      <c r="D8" s="705">
        <v>0</v>
      </c>
      <c r="E8" s="706">
        <f t="shared" si="0"/>
        <v>0</v>
      </c>
    </row>
    <row r="9" spans="1:6" ht="15.75" customHeight="1" x14ac:dyDescent="0.25">
      <c r="A9" s="131">
        <f>A8+1</f>
        <v>5</v>
      </c>
      <c r="B9" s="467" t="s">
        <v>1006</v>
      </c>
      <c r="C9" s="705">
        <v>0</v>
      </c>
      <c r="D9" s="705">
        <v>0</v>
      </c>
      <c r="E9" s="706">
        <f t="shared" si="0"/>
        <v>0</v>
      </c>
    </row>
    <row r="10" spans="1:6" ht="18.75" customHeight="1" x14ac:dyDescent="0.25">
      <c r="A10" s="131">
        <v>6</v>
      </c>
      <c r="B10" s="468" t="s">
        <v>1007</v>
      </c>
      <c r="C10" s="707">
        <f>SUM(C8,C9)</f>
        <v>0</v>
      </c>
      <c r="D10" s="707">
        <f>SUM(D8,D9)</f>
        <v>0</v>
      </c>
      <c r="E10" s="708">
        <f t="shared" si="0"/>
        <v>0</v>
      </c>
    </row>
    <row r="11" spans="1:6" ht="31.5" x14ac:dyDescent="0.25">
      <c r="A11" s="131">
        <v>13</v>
      </c>
      <c r="B11" s="468" t="s">
        <v>1009</v>
      </c>
      <c r="C11" s="707">
        <f>SUM(C7,C10)</f>
        <v>93000</v>
      </c>
      <c r="D11" s="707">
        <f>SUM(D7,D10)</f>
        <v>0</v>
      </c>
      <c r="E11" s="708">
        <f t="shared" si="0"/>
        <v>93000</v>
      </c>
    </row>
    <row r="12" spans="1:6" ht="31.5" x14ac:dyDescent="0.25">
      <c r="A12" s="131">
        <v>14</v>
      </c>
      <c r="B12" s="468" t="s">
        <v>849</v>
      </c>
      <c r="C12" s="707">
        <f>C13+C16</f>
        <v>511900</v>
      </c>
      <c r="D12" s="707">
        <f>D13+D16</f>
        <v>0</v>
      </c>
      <c r="E12" s="708">
        <f t="shared" si="0"/>
        <v>511900</v>
      </c>
    </row>
    <row r="13" spans="1:6" ht="15.75" customHeight="1" x14ac:dyDescent="0.25">
      <c r="A13" s="131">
        <v>15</v>
      </c>
      <c r="B13" s="469" t="s">
        <v>1017</v>
      </c>
      <c r="C13" s="707">
        <f>SUM(C14:C15)</f>
        <v>0</v>
      </c>
      <c r="D13" s="707">
        <f>SUM(D14:D15)</f>
        <v>0</v>
      </c>
      <c r="E13" s="708">
        <f t="shared" ref="E13:E18" si="1">C13+D13</f>
        <v>0</v>
      </c>
    </row>
    <row r="14" spans="1:6" ht="15.75" customHeight="1" x14ac:dyDescent="0.25">
      <c r="A14" s="131">
        <v>16</v>
      </c>
      <c r="B14" s="470" t="s">
        <v>1003</v>
      </c>
      <c r="C14" s="705">
        <v>0</v>
      </c>
      <c r="D14" s="705">
        <v>0</v>
      </c>
      <c r="E14" s="706">
        <f t="shared" si="1"/>
        <v>0</v>
      </c>
    </row>
    <row r="15" spans="1:6" ht="15.75" customHeight="1" x14ac:dyDescent="0.25">
      <c r="A15" s="131">
        <v>17</v>
      </c>
      <c r="B15" s="470" t="s">
        <v>1004</v>
      </c>
      <c r="C15" s="705">
        <v>0</v>
      </c>
      <c r="D15" s="705">
        <v>0</v>
      </c>
      <c r="E15" s="706">
        <f t="shared" si="1"/>
        <v>0</v>
      </c>
    </row>
    <row r="16" spans="1:6" ht="15.75" customHeight="1" x14ac:dyDescent="0.25">
      <c r="A16" s="131">
        <v>18</v>
      </c>
      <c r="B16" s="471" t="s">
        <v>1018</v>
      </c>
      <c r="C16" s="707">
        <f>SUM(C17:C21)</f>
        <v>511900</v>
      </c>
      <c r="D16" s="707">
        <f>SUM(D17:D21)</f>
        <v>0</v>
      </c>
      <c r="E16" s="708">
        <f t="shared" si="1"/>
        <v>511900</v>
      </c>
    </row>
    <row r="17" spans="1:5" ht="15.75" customHeight="1" x14ac:dyDescent="0.25">
      <c r="A17" s="209">
        <v>19</v>
      </c>
      <c r="B17" s="470" t="s">
        <v>1005</v>
      </c>
      <c r="C17" s="705">
        <v>511900</v>
      </c>
      <c r="D17" s="705">
        <v>0</v>
      </c>
      <c r="E17" s="706">
        <f t="shared" si="1"/>
        <v>511900</v>
      </c>
    </row>
    <row r="18" spans="1:5" ht="15.75" customHeight="1" x14ac:dyDescent="0.25">
      <c r="A18" s="131">
        <v>20</v>
      </c>
      <c r="B18" s="470" t="s">
        <v>1006</v>
      </c>
      <c r="C18" s="705">
        <v>0</v>
      </c>
      <c r="D18" s="705">
        <v>0</v>
      </c>
      <c r="E18" s="706">
        <f t="shared" si="1"/>
        <v>0</v>
      </c>
    </row>
    <row r="19" spans="1:5" ht="15.75" customHeight="1" x14ac:dyDescent="0.25">
      <c r="A19" s="131">
        <v>21</v>
      </c>
      <c r="B19" s="470"/>
      <c r="C19" s="705"/>
      <c r="D19" s="705"/>
      <c r="E19" s="709"/>
    </row>
    <row r="20" spans="1:5" ht="15.75" customHeight="1" x14ac:dyDescent="0.25">
      <c r="A20" s="131">
        <v>22</v>
      </c>
      <c r="B20" s="470"/>
      <c r="C20" s="705"/>
      <c r="D20" s="705"/>
      <c r="E20" s="709"/>
    </row>
    <row r="21" spans="1:5" ht="15.75" customHeight="1" x14ac:dyDescent="0.25">
      <c r="A21" s="131">
        <v>23</v>
      </c>
      <c r="B21" s="470"/>
      <c r="C21" s="705"/>
      <c r="D21" s="705"/>
      <c r="E21" s="709"/>
    </row>
    <row r="22" spans="1:5" ht="15.75" customHeight="1" thickBot="1" x14ac:dyDescent="0.3">
      <c r="A22" s="132">
        <v>24</v>
      </c>
      <c r="B22" s="472" t="s">
        <v>993</v>
      </c>
      <c r="C22" s="710">
        <f>C11+C12</f>
        <v>604900</v>
      </c>
      <c r="D22" s="710">
        <f>D11+D12</f>
        <v>0</v>
      </c>
      <c r="E22" s="300">
        <f>C22+D22</f>
        <v>604900</v>
      </c>
    </row>
    <row r="23" spans="1:5" ht="15.75" x14ac:dyDescent="0.25">
      <c r="A23" s="14"/>
      <c r="B23" s="15"/>
      <c r="C23" s="16"/>
      <c r="D23" s="16"/>
      <c r="E23" s="16"/>
    </row>
    <row r="24" spans="1:5" s="430" customFormat="1" ht="15.75" x14ac:dyDescent="0.25">
      <c r="A24" s="473" t="s">
        <v>783</v>
      </c>
      <c r="B24" s="474" t="s">
        <v>1022</v>
      </c>
      <c r="C24" s="474"/>
      <c r="D24" s="475"/>
      <c r="E24" s="475"/>
    </row>
  </sheetData>
  <mergeCells count="2">
    <mergeCell ref="A1:E1"/>
    <mergeCell ref="A2:E2"/>
  </mergeCells>
  <printOptions horizontalCentered="1"/>
  <pageMargins left="0.65" right="0.64" top="0.98425196850393704" bottom="0.73" header="0.51181102362204722" footer="0.51181102362204722"/>
  <pageSetup paperSize="9" scale="81"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0000"/>
  </sheetPr>
  <dimension ref="A1:E5"/>
  <sheetViews>
    <sheetView zoomScaleNormal="100" workbookViewId="0">
      <selection activeCell="B26" sqref="B26"/>
    </sheetView>
  </sheetViews>
  <sheetFormatPr defaultRowHeight="12.75" x14ac:dyDescent="0.2"/>
  <cols>
    <col min="1" max="1" width="7.42578125" customWidth="1"/>
    <col min="2" max="2" width="42.140625" customWidth="1"/>
    <col min="3" max="4" width="31.5703125" customWidth="1"/>
    <col min="5" max="5" width="18.28515625" customWidth="1"/>
  </cols>
  <sheetData>
    <row r="1" spans="1:5" s="476" customFormat="1" ht="50.1" customHeight="1" thickBot="1" x14ac:dyDescent="0.25">
      <c r="A1" s="967" t="s">
        <v>1033</v>
      </c>
      <c r="B1" s="968"/>
      <c r="C1" s="968"/>
      <c r="D1" s="968"/>
      <c r="E1" s="969"/>
    </row>
    <row r="2" spans="1:5" s="476" customFormat="1" ht="33.6" customHeight="1" x14ac:dyDescent="0.2">
      <c r="A2" s="842" t="s">
        <v>1304</v>
      </c>
      <c r="B2" s="843"/>
      <c r="C2" s="843"/>
      <c r="D2" s="843"/>
      <c r="E2" s="844"/>
    </row>
    <row r="3" spans="1:5" s="476" customFormat="1" ht="31.5" x14ac:dyDescent="0.2">
      <c r="A3" s="464" t="s">
        <v>145</v>
      </c>
      <c r="B3" s="465" t="s">
        <v>259</v>
      </c>
      <c r="C3" s="465" t="s">
        <v>1035</v>
      </c>
      <c r="D3" s="465" t="s">
        <v>1036</v>
      </c>
      <c r="E3" s="466" t="s">
        <v>1037</v>
      </c>
    </row>
    <row r="4" spans="1:5" s="476" customFormat="1" ht="15.75" x14ac:dyDescent="0.2">
      <c r="A4" s="353"/>
      <c r="B4" s="336"/>
      <c r="C4" s="424" t="s">
        <v>217</v>
      </c>
      <c r="D4" s="424" t="s">
        <v>218</v>
      </c>
      <c r="E4" s="429" t="s">
        <v>26</v>
      </c>
    </row>
    <row r="5" spans="1:5" ht="16.5" thickBot="1" x14ac:dyDescent="0.25">
      <c r="A5" s="132">
        <v>1</v>
      </c>
      <c r="B5" s="477" t="s">
        <v>1034</v>
      </c>
      <c r="C5" s="299">
        <v>0</v>
      </c>
      <c r="D5" s="299">
        <v>0</v>
      </c>
      <c r="E5" s="300">
        <f>C5+D5</f>
        <v>0</v>
      </c>
    </row>
  </sheetData>
  <mergeCells count="2">
    <mergeCell ref="A1:E1"/>
    <mergeCell ref="A2:E2"/>
  </mergeCells>
  <pageMargins left="0.7" right="0.7"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árok20">
    <tabColor indexed="42"/>
    <pageSetUpPr fitToPage="1"/>
  </sheetPr>
  <dimension ref="A1:H26"/>
  <sheetViews>
    <sheetView zoomScaleNormal="100" workbookViewId="0">
      <pane xSplit="2" ySplit="4" topLeftCell="C5" activePane="bottomRight" state="frozen"/>
      <selection pane="topRight" activeCell="C1" sqref="C1"/>
      <selection pane="bottomLeft" activeCell="A5" sqref="A5"/>
      <selection pane="bottomRight" activeCell="H13" sqref="H13"/>
    </sheetView>
  </sheetViews>
  <sheetFormatPr defaultColWidth="9.140625" defaultRowHeight="15.75" x14ac:dyDescent="0.2"/>
  <cols>
    <col min="1" max="1" width="10.5703125" style="10" customWidth="1"/>
    <col min="2" max="2" width="43.140625" style="42" customWidth="1"/>
    <col min="3" max="3" width="28.42578125" style="9" customWidth="1"/>
    <col min="4" max="4" width="46.5703125" style="9" customWidth="1"/>
    <col min="5" max="16384" width="9.140625" style="9"/>
  </cols>
  <sheetData>
    <row r="1" spans="1:8" s="478" customFormat="1" ht="50.1" customHeight="1" thickBot="1" x14ac:dyDescent="0.25">
      <c r="A1" s="793" t="s">
        <v>948</v>
      </c>
      <c r="B1" s="794"/>
      <c r="C1" s="794"/>
      <c r="D1" s="795"/>
    </row>
    <row r="2" spans="1:8" s="478" customFormat="1" ht="35.1" customHeight="1" x14ac:dyDescent="0.2">
      <c r="A2" s="790" t="s">
        <v>1302</v>
      </c>
      <c r="B2" s="791"/>
      <c r="C2" s="791"/>
      <c r="D2" s="792"/>
    </row>
    <row r="3" spans="1:8" s="478" customFormat="1" ht="31.5" x14ac:dyDescent="0.2">
      <c r="A3" s="479" t="s">
        <v>145</v>
      </c>
      <c r="B3" s="399" t="s">
        <v>227</v>
      </c>
      <c r="C3" s="399" t="s">
        <v>949</v>
      </c>
      <c r="D3" s="354" t="s">
        <v>1023</v>
      </c>
    </row>
    <row r="4" spans="1:8" s="481" customFormat="1" ht="18" customHeight="1" x14ac:dyDescent="0.2">
      <c r="A4" s="480"/>
      <c r="B4" s="399" t="s">
        <v>217</v>
      </c>
      <c r="C4" s="424" t="s">
        <v>218</v>
      </c>
      <c r="D4" s="429" t="s">
        <v>219</v>
      </c>
      <c r="F4" s="478"/>
      <c r="G4" s="478"/>
      <c r="H4" s="478"/>
    </row>
    <row r="5" spans="1:8" s="11" customFormat="1" ht="31.5" x14ac:dyDescent="0.2">
      <c r="A5" s="52">
        <v>1</v>
      </c>
      <c r="B5" s="422" t="s">
        <v>828</v>
      </c>
      <c r="C5" s="568">
        <f>C6+C7+C8+C12+C13+C14+C15+C16+C17+C18+C19+C20+C21</f>
        <v>13284614.820000002</v>
      </c>
      <c r="D5" s="40"/>
      <c r="F5" s="9"/>
      <c r="G5" s="9"/>
      <c r="H5" s="9"/>
    </row>
    <row r="6" spans="1:8" x14ac:dyDescent="0.2">
      <c r="A6" s="52">
        <v>2</v>
      </c>
      <c r="B6" s="482" t="s">
        <v>819</v>
      </c>
      <c r="C6" s="571">
        <v>0</v>
      </c>
      <c r="D6" s="61" t="s">
        <v>1311</v>
      </c>
    </row>
    <row r="7" spans="1:8" x14ac:dyDescent="0.2">
      <c r="A7" s="52" t="s">
        <v>250</v>
      </c>
      <c r="B7" s="574" t="s">
        <v>1309</v>
      </c>
      <c r="C7" s="571">
        <v>3162288.45</v>
      </c>
      <c r="D7" s="61" t="s">
        <v>1310</v>
      </c>
    </row>
    <row r="8" spans="1:8" ht="31.5" x14ac:dyDescent="0.2">
      <c r="A8" s="52">
        <v>3</v>
      </c>
      <c r="B8" s="483" t="s">
        <v>827</v>
      </c>
      <c r="C8" s="568">
        <f>C9+C10+C11</f>
        <v>9357614.8800000008</v>
      </c>
      <c r="D8" s="75"/>
    </row>
    <row r="9" spans="1:8" x14ac:dyDescent="0.2">
      <c r="A9" s="52">
        <v>4</v>
      </c>
      <c r="B9" s="484" t="s">
        <v>811</v>
      </c>
      <c r="C9" s="571">
        <v>148479.23000000001</v>
      </c>
      <c r="D9" s="61" t="s">
        <v>1312</v>
      </c>
    </row>
    <row r="10" spans="1:8" x14ac:dyDescent="0.2">
      <c r="A10" s="52">
        <v>5</v>
      </c>
      <c r="B10" s="484" t="s">
        <v>812</v>
      </c>
      <c r="C10" s="571">
        <v>299.32</v>
      </c>
      <c r="D10" s="61" t="s">
        <v>1313</v>
      </c>
    </row>
    <row r="11" spans="1:8" ht="94.5" x14ac:dyDescent="0.2">
      <c r="A11" s="52">
        <v>6</v>
      </c>
      <c r="B11" s="484" t="s">
        <v>813</v>
      </c>
      <c r="C11" s="571">
        <v>9208836.3300000001</v>
      </c>
      <c r="D11" s="61" t="s">
        <v>1314</v>
      </c>
    </row>
    <row r="12" spans="1:8" x14ac:dyDescent="0.2">
      <c r="A12" s="52">
        <v>7</v>
      </c>
      <c r="B12" s="483" t="s">
        <v>820</v>
      </c>
      <c r="C12" s="571">
        <v>484862.65</v>
      </c>
      <c r="D12" s="61" t="s">
        <v>1315</v>
      </c>
    </row>
    <row r="13" spans="1:8" x14ac:dyDescent="0.2">
      <c r="A13" s="52">
        <v>8</v>
      </c>
      <c r="B13" s="485" t="s">
        <v>814</v>
      </c>
      <c r="C13" s="571">
        <v>0</v>
      </c>
      <c r="D13" s="575" t="s">
        <v>1316</v>
      </c>
    </row>
    <row r="14" spans="1:8" x14ac:dyDescent="0.2">
      <c r="A14" s="52">
        <v>9</v>
      </c>
      <c r="B14" s="485" t="s">
        <v>815</v>
      </c>
      <c r="C14" s="571">
        <v>0</v>
      </c>
      <c r="D14" s="575" t="s">
        <v>1316</v>
      </c>
    </row>
    <row r="15" spans="1:8" x14ac:dyDescent="0.2">
      <c r="A15" s="52">
        <v>10</v>
      </c>
      <c r="B15" s="485" t="s">
        <v>816</v>
      </c>
      <c r="C15" s="571">
        <v>0</v>
      </c>
      <c r="D15" s="575" t="s">
        <v>1316</v>
      </c>
    </row>
    <row r="16" spans="1:8" ht="31.5" x14ac:dyDescent="0.2">
      <c r="A16" s="52">
        <v>11</v>
      </c>
      <c r="B16" s="485" t="s">
        <v>817</v>
      </c>
      <c r="C16" s="571">
        <v>0</v>
      </c>
      <c r="D16" s="575" t="s">
        <v>1316</v>
      </c>
    </row>
    <row r="17" spans="1:4" x14ac:dyDescent="0.2">
      <c r="A17" s="52">
        <v>12</v>
      </c>
      <c r="B17" s="485" t="s">
        <v>818</v>
      </c>
      <c r="C17" s="571">
        <v>0</v>
      </c>
      <c r="D17" s="575" t="s">
        <v>1316</v>
      </c>
    </row>
    <row r="18" spans="1:4" x14ac:dyDescent="0.2">
      <c r="A18" s="52">
        <v>13</v>
      </c>
      <c r="B18" s="485" t="s">
        <v>821</v>
      </c>
      <c r="C18" s="571">
        <v>75149.17</v>
      </c>
      <c r="D18" s="61" t="s">
        <v>1317</v>
      </c>
    </row>
    <row r="19" spans="1:4" x14ac:dyDescent="0.2">
      <c r="A19" s="52">
        <v>14</v>
      </c>
      <c r="B19" s="483" t="s">
        <v>822</v>
      </c>
      <c r="C19" s="571">
        <v>204699.67</v>
      </c>
      <c r="D19" s="61" t="s">
        <v>1318</v>
      </c>
    </row>
    <row r="20" spans="1:4" x14ac:dyDescent="0.2">
      <c r="A20" s="52">
        <v>15</v>
      </c>
      <c r="B20" s="486" t="s">
        <v>823</v>
      </c>
      <c r="C20" s="571">
        <v>0</v>
      </c>
      <c r="D20" s="575" t="s">
        <v>1316</v>
      </c>
    </row>
    <row r="21" spans="1:4" x14ac:dyDescent="0.2">
      <c r="A21" s="52">
        <v>16</v>
      </c>
      <c r="B21" s="483" t="s">
        <v>824</v>
      </c>
      <c r="C21" s="571">
        <v>0</v>
      </c>
      <c r="D21" s="575" t="s">
        <v>1316</v>
      </c>
    </row>
    <row r="22" spans="1:4" ht="47.25" x14ac:dyDescent="0.2">
      <c r="A22" s="52">
        <v>17</v>
      </c>
      <c r="B22" s="483" t="s">
        <v>826</v>
      </c>
      <c r="C22" s="576">
        <v>0</v>
      </c>
      <c r="D22" s="76" t="s">
        <v>1320</v>
      </c>
    </row>
    <row r="23" spans="1:4" ht="47.25" x14ac:dyDescent="0.2">
      <c r="A23" s="252">
        <v>18</v>
      </c>
      <c r="B23" s="346" t="s">
        <v>825</v>
      </c>
      <c r="C23" s="576">
        <v>0</v>
      </c>
      <c r="D23" s="76" t="s">
        <v>1319</v>
      </c>
    </row>
    <row r="24" spans="1:4" x14ac:dyDescent="0.2">
      <c r="A24" s="252">
        <v>19</v>
      </c>
      <c r="B24" s="487" t="s">
        <v>615</v>
      </c>
      <c r="C24" s="576">
        <v>0</v>
      </c>
      <c r="D24" s="575" t="s">
        <v>1316</v>
      </c>
    </row>
    <row r="25" spans="1:4" ht="32.25" thickBot="1" x14ac:dyDescent="0.25">
      <c r="A25" s="53">
        <v>20</v>
      </c>
      <c r="B25" s="423" t="s">
        <v>829</v>
      </c>
      <c r="C25" s="188">
        <f>+C5+C23+C24</f>
        <v>13284614.820000002</v>
      </c>
      <c r="D25" s="45"/>
    </row>
    <row r="26" spans="1:4" x14ac:dyDescent="0.2">
      <c r="A26" s="970" t="s">
        <v>1321</v>
      </c>
      <c r="B26" s="970"/>
      <c r="C26" s="970"/>
      <c r="D26" s="970"/>
    </row>
  </sheetData>
  <mergeCells count="3">
    <mergeCell ref="A1:D1"/>
    <mergeCell ref="A2:D2"/>
    <mergeCell ref="A26:D26"/>
  </mergeCells>
  <phoneticPr fontId="0" type="noConversion"/>
  <printOptions gridLines="1"/>
  <pageMargins left="0.74803149606299213" right="0.74803149606299213" top="0.98425196850393704" bottom="0.79" header="0.51181102362204722" footer="0.51181102362204722"/>
  <pageSetup paperSize="9" scale="70"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CCFFCC"/>
    <pageSetUpPr fitToPage="1"/>
  </sheetPr>
  <dimension ref="A1:J37"/>
  <sheetViews>
    <sheetView zoomScaleNormal="100" workbookViewId="0">
      <pane xSplit="2" ySplit="5" topLeftCell="C6" activePane="bottomRight" state="frozen"/>
      <selection pane="topRight" activeCell="C1" sqref="C1"/>
      <selection pane="bottomLeft" activeCell="A6" sqref="A6"/>
      <selection pane="bottomRight" activeCell="E39" sqref="E39"/>
    </sheetView>
  </sheetViews>
  <sheetFormatPr defaultColWidth="9.140625" defaultRowHeight="15.75" x14ac:dyDescent="0.2"/>
  <cols>
    <col min="1" max="1" width="7.7109375" style="14" customWidth="1"/>
    <col min="2" max="2" width="47.5703125" style="15" customWidth="1"/>
    <col min="3" max="3" width="17.85546875" style="16" customWidth="1"/>
    <col min="4" max="4" width="16.85546875" style="16" customWidth="1"/>
    <col min="5" max="5" width="17.140625" style="16" customWidth="1"/>
    <col min="6" max="6" width="18.140625" style="16" customWidth="1"/>
    <col min="7" max="7" width="17.42578125" style="16" customWidth="1"/>
    <col min="8" max="8" width="17" style="16" customWidth="1"/>
    <col min="9" max="16384" width="9.140625" style="16"/>
  </cols>
  <sheetData>
    <row r="1" spans="1:10" s="488" customFormat="1" ht="50.1" customHeight="1" thickBot="1" x14ac:dyDescent="0.25">
      <c r="A1" s="971" t="s">
        <v>970</v>
      </c>
      <c r="B1" s="972"/>
      <c r="C1" s="972"/>
      <c r="D1" s="972"/>
      <c r="E1" s="972"/>
      <c r="F1" s="972"/>
      <c r="G1" s="972"/>
      <c r="H1" s="973"/>
    </row>
    <row r="2" spans="1:10" s="488" customFormat="1" ht="35.1" customHeight="1" x14ac:dyDescent="0.2">
      <c r="A2" s="842" t="s">
        <v>1302</v>
      </c>
      <c r="B2" s="843"/>
      <c r="C2" s="843"/>
      <c r="D2" s="843"/>
      <c r="E2" s="843"/>
      <c r="F2" s="843"/>
      <c r="G2" s="843"/>
      <c r="H2" s="844"/>
    </row>
    <row r="3" spans="1:10" s="475" customFormat="1" ht="27" customHeight="1" x14ac:dyDescent="0.2">
      <c r="A3" s="896" t="s">
        <v>145</v>
      </c>
      <c r="B3" s="810" t="s">
        <v>259</v>
      </c>
      <c r="C3" s="810" t="s">
        <v>235</v>
      </c>
      <c r="D3" s="810"/>
      <c r="E3" s="810" t="s">
        <v>236</v>
      </c>
      <c r="F3" s="810"/>
      <c r="G3" s="974" t="s">
        <v>167</v>
      </c>
      <c r="H3" s="975"/>
    </row>
    <row r="4" spans="1:10" s="475" customFormat="1" ht="33" customHeight="1" x14ac:dyDescent="0.2">
      <c r="A4" s="808"/>
      <c r="B4" s="854"/>
      <c r="C4" s="336" t="s">
        <v>62</v>
      </c>
      <c r="D4" s="336" t="s">
        <v>135</v>
      </c>
      <c r="E4" s="336" t="s">
        <v>62</v>
      </c>
      <c r="F4" s="336" t="s">
        <v>135</v>
      </c>
      <c r="G4" s="336" t="s">
        <v>62</v>
      </c>
      <c r="H4" s="361" t="s">
        <v>135</v>
      </c>
    </row>
    <row r="5" spans="1:10" s="475" customFormat="1" ht="15.75" customHeight="1" x14ac:dyDescent="0.2">
      <c r="A5" s="353"/>
      <c r="B5" s="336"/>
      <c r="C5" s="424" t="s">
        <v>217</v>
      </c>
      <c r="D5" s="424" t="s">
        <v>218</v>
      </c>
      <c r="E5" s="424" t="s">
        <v>219</v>
      </c>
      <c r="F5" s="424" t="s">
        <v>226</v>
      </c>
      <c r="G5" s="424" t="s">
        <v>29</v>
      </c>
      <c r="H5" s="429" t="s">
        <v>30</v>
      </c>
    </row>
    <row r="6" spans="1:10" ht="18" customHeight="1" x14ac:dyDescent="0.2">
      <c r="A6" s="131">
        <v>1</v>
      </c>
      <c r="B6" s="468" t="s">
        <v>788</v>
      </c>
      <c r="C6" s="707">
        <f>C7</f>
        <v>0</v>
      </c>
      <c r="D6" s="707">
        <f>D8</f>
        <v>0</v>
      </c>
      <c r="E6" s="707">
        <f>E7</f>
        <v>0</v>
      </c>
      <c r="F6" s="707">
        <f>F8</f>
        <v>0</v>
      </c>
      <c r="G6" s="707">
        <f>C6+E6</f>
        <v>0</v>
      </c>
      <c r="H6" s="708">
        <f>D6+F6</f>
        <v>0</v>
      </c>
      <c r="J6" s="208"/>
    </row>
    <row r="7" spans="1:10" ht="18" customHeight="1" x14ac:dyDescent="0.2">
      <c r="A7" s="131">
        <v>2</v>
      </c>
      <c r="B7" s="467" t="s">
        <v>835</v>
      </c>
      <c r="C7" s="711">
        <v>0</v>
      </c>
      <c r="D7" s="712" t="s">
        <v>665</v>
      </c>
      <c r="E7" s="711">
        <v>0</v>
      </c>
      <c r="F7" s="712" t="s">
        <v>665</v>
      </c>
      <c r="G7" s="713">
        <f>C7+E7</f>
        <v>0</v>
      </c>
      <c r="H7" s="709" t="s">
        <v>665</v>
      </c>
      <c r="J7" s="208"/>
    </row>
    <row r="8" spans="1:10" ht="18" customHeight="1" x14ac:dyDescent="0.2">
      <c r="A8" s="131">
        <f>A7+1</f>
        <v>3</v>
      </c>
      <c r="B8" s="467" t="s">
        <v>836</v>
      </c>
      <c r="C8" s="712" t="s">
        <v>665</v>
      </c>
      <c r="D8" s="711">
        <v>0</v>
      </c>
      <c r="E8" s="712" t="s">
        <v>665</v>
      </c>
      <c r="F8" s="711">
        <v>0</v>
      </c>
      <c r="G8" s="714" t="s">
        <v>665</v>
      </c>
      <c r="H8" s="706">
        <f>D8+F8</f>
        <v>0</v>
      </c>
      <c r="I8" s="208"/>
      <c r="J8" s="208"/>
    </row>
    <row r="9" spans="1:10" ht="18" customHeight="1" x14ac:dyDescent="0.2">
      <c r="A9" s="131">
        <f>A8+1</f>
        <v>4</v>
      </c>
      <c r="B9" s="468" t="s">
        <v>789</v>
      </c>
      <c r="C9" s="707">
        <f>SUM(C10:C11)</f>
        <v>0</v>
      </c>
      <c r="D9" s="707">
        <f>SUM(D10:D11)</f>
        <v>0</v>
      </c>
      <c r="E9" s="707">
        <f>SUM(E10:E11)</f>
        <v>0</v>
      </c>
      <c r="F9" s="707">
        <f>SUM(F10:F11)</f>
        <v>0</v>
      </c>
      <c r="G9" s="707">
        <f>C9+E9</f>
        <v>0</v>
      </c>
      <c r="H9" s="708">
        <f>D9+F9</f>
        <v>0</v>
      </c>
      <c r="I9" s="208"/>
      <c r="J9" s="208"/>
    </row>
    <row r="10" spans="1:10" ht="18" customHeight="1" x14ac:dyDescent="0.2">
      <c r="A10" s="131">
        <f>A9+1</f>
        <v>5</v>
      </c>
      <c r="B10" s="467" t="s">
        <v>837</v>
      </c>
      <c r="C10" s="711">
        <v>0</v>
      </c>
      <c r="D10" s="712" t="s">
        <v>665</v>
      </c>
      <c r="E10" s="711">
        <v>0</v>
      </c>
      <c r="F10" s="712" t="s">
        <v>665</v>
      </c>
      <c r="G10" s="713">
        <f>C10+E10</f>
        <v>0</v>
      </c>
      <c r="H10" s="709" t="s">
        <v>665</v>
      </c>
      <c r="I10" s="208"/>
      <c r="J10" s="208"/>
    </row>
    <row r="11" spans="1:10" ht="18" customHeight="1" x14ac:dyDescent="0.2">
      <c r="A11" s="131">
        <f>A10+1</f>
        <v>6</v>
      </c>
      <c r="B11" s="467" t="s">
        <v>838</v>
      </c>
      <c r="C11" s="712" t="s">
        <v>665</v>
      </c>
      <c r="D11" s="711">
        <v>0</v>
      </c>
      <c r="E11" s="712" t="s">
        <v>665</v>
      </c>
      <c r="F11" s="711">
        <v>0</v>
      </c>
      <c r="G11" s="714" t="s">
        <v>665</v>
      </c>
      <c r="H11" s="706">
        <f>D11+F11</f>
        <v>0</v>
      </c>
      <c r="I11" s="208"/>
      <c r="J11" s="208"/>
    </row>
    <row r="12" spans="1:10" ht="18" customHeight="1" x14ac:dyDescent="0.2">
      <c r="A12" s="131">
        <v>7</v>
      </c>
      <c r="B12" s="468" t="s">
        <v>757</v>
      </c>
      <c r="C12" s="707">
        <f>SUM(C13:C14)</f>
        <v>605420.80000000005</v>
      </c>
      <c r="D12" s="707">
        <f>SUM(D13:D14)</f>
        <v>34947.360000000001</v>
      </c>
      <c r="E12" s="707">
        <f>SUM(E13:E14)</f>
        <v>0</v>
      </c>
      <c r="F12" s="707">
        <f>SUM(F13:F14)</f>
        <v>0</v>
      </c>
      <c r="G12" s="707">
        <f>C12+E12</f>
        <v>605420.80000000005</v>
      </c>
      <c r="H12" s="708">
        <f>D12+F12</f>
        <v>34947.360000000001</v>
      </c>
      <c r="I12" s="208"/>
      <c r="J12" s="208"/>
    </row>
    <row r="13" spans="1:10" ht="18" customHeight="1" x14ac:dyDescent="0.2">
      <c r="A13" s="131">
        <v>8</v>
      </c>
      <c r="B13" s="467" t="s">
        <v>759</v>
      </c>
      <c r="C13" s="712">
        <v>605420.80000000005</v>
      </c>
      <c r="D13" s="712" t="s">
        <v>665</v>
      </c>
      <c r="E13" s="712">
        <v>0</v>
      </c>
      <c r="F13" s="712" t="s">
        <v>665</v>
      </c>
      <c r="G13" s="713">
        <f>C13+E13</f>
        <v>605420.80000000005</v>
      </c>
      <c r="H13" s="709" t="s">
        <v>665</v>
      </c>
      <c r="I13" s="208"/>
      <c r="J13" s="208"/>
    </row>
    <row r="14" spans="1:10" ht="18" customHeight="1" x14ac:dyDescent="0.2">
      <c r="A14" s="131">
        <v>9</v>
      </c>
      <c r="B14" s="467" t="s">
        <v>760</v>
      </c>
      <c r="C14" s="712" t="s">
        <v>665</v>
      </c>
      <c r="D14" s="711">
        <v>34947.360000000001</v>
      </c>
      <c r="E14" s="712" t="s">
        <v>665</v>
      </c>
      <c r="F14" s="711">
        <v>0</v>
      </c>
      <c r="G14" s="714" t="s">
        <v>665</v>
      </c>
      <c r="H14" s="706">
        <f>D14+F14</f>
        <v>34947.360000000001</v>
      </c>
      <c r="I14" s="208"/>
      <c r="J14" s="208"/>
    </row>
    <row r="15" spans="1:10" ht="18" customHeight="1" x14ac:dyDescent="0.2">
      <c r="A15" s="131">
        <v>10</v>
      </c>
      <c r="B15" s="469" t="s">
        <v>758</v>
      </c>
      <c r="C15" s="707">
        <f>SUM(C16:C17)</f>
        <v>22966.75</v>
      </c>
      <c r="D15" s="707">
        <f>SUM(D16:D17)</f>
        <v>2701.97</v>
      </c>
      <c r="E15" s="707">
        <f>SUM(E16:E17)</f>
        <v>0</v>
      </c>
      <c r="F15" s="707">
        <f>SUM(F16:F17)</f>
        <v>0</v>
      </c>
      <c r="G15" s="707">
        <f>C15+E15</f>
        <v>22966.75</v>
      </c>
      <c r="H15" s="708">
        <f>D15+F15</f>
        <v>2701.97</v>
      </c>
      <c r="I15" s="208"/>
      <c r="J15" s="208"/>
    </row>
    <row r="16" spans="1:10" ht="18" customHeight="1" x14ac:dyDescent="0.2">
      <c r="A16" s="131">
        <v>11</v>
      </c>
      <c r="B16" s="470" t="s">
        <v>839</v>
      </c>
      <c r="C16" s="712">
        <v>22966.75</v>
      </c>
      <c r="D16" s="712" t="s">
        <v>665</v>
      </c>
      <c r="E16" s="712">
        <v>0</v>
      </c>
      <c r="F16" s="712" t="s">
        <v>665</v>
      </c>
      <c r="G16" s="713">
        <f>C16+E16</f>
        <v>22966.75</v>
      </c>
      <c r="H16" s="709" t="s">
        <v>665</v>
      </c>
      <c r="I16" s="208"/>
      <c r="J16" s="208"/>
    </row>
    <row r="17" spans="1:10" ht="18" customHeight="1" x14ac:dyDescent="0.2">
      <c r="A17" s="131">
        <v>12</v>
      </c>
      <c r="B17" s="470" t="s">
        <v>1253</v>
      </c>
      <c r="C17" s="712" t="s">
        <v>665</v>
      </c>
      <c r="D17" s="711">
        <v>2701.97</v>
      </c>
      <c r="E17" s="712" t="s">
        <v>665</v>
      </c>
      <c r="F17" s="711">
        <v>0</v>
      </c>
      <c r="G17" s="714" t="s">
        <v>665</v>
      </c>
      <c r="H17" s="706">
        <f>D17+F17</f>
        <v>2701.97</v>
      </c>
      <c r="I17" s="208"/>
      <c r="J17" s="208"/>
    </row>
    <row r="18" spans="1:10" ht="44.25" customHeight="1" x14ac:dyDescent="0.2">
      <c r="A18" s="131">
        <v>13</v>
      </c>
      <c r="B18" s="468" t="s">
        <v>850</v>
      </c>
      <c r="C18" s="707">
        <f>C6+C9+C12+C15</f>
        <v>628387.55000000005</v>
      </c>
      <c r="D18" s="707">
        <f>D6+D9+D12+D15</f>
        <v>37649.33</v>
      </c>
      <c r="E18" s="707">
        <f>E6+E9+E12+E15</f>
        <v>0</v>
      </c>
      <c r="F18" s="707">
        <f>F6+F9+F12+F15</f>
        <v>0</v>
      </c>
      <c r="G18" s="707">
        <f>C18+E18</f>
        <v>628387.55000000005</v>
      </c>
      <c r="H18" s="708">
        <f>D18+F18</f>
        <v>37649.33</v>
      </c>
      <c r="I18" s="208"/>
      <c r="J18" s="208"/>
    </row>
    <row r="19" spans="1:10" ht="45" customHeight="1" x14ac:dyDescent="0.2">
      <c r="A19" s="131">
        <v>14</v>
      </c>
      <c r="B19" s="468" t="s">
        <v>849</v>
      </c>
      <c r="C19" s="707">
        <f>C20+C23+C26</f>
        <v>117253.69</v>
      </c>
      <c r="D19" s="707">
        <f>D20+D23+D26</f>
        <v>10001.24</v>
      </c>
      <c r="E19" s="707">
        <f>E20+E23+E26</f>
        <v>0</v>
      </c>
      <c r="F19" s="707">
        <f>F20+F23+F26</f>
        <v>0</v>
      </c>
      <c r="G19" s="707">
        <f>C19+E19</f>
        <v>117253.69</v>
      </c>
      <c r="H19" s="708">
        <f>D19+F19</f>
        <v>10001.24</v>
      </c>
      <c r="I19" s="208"/>
      <c r="J19" s="208"/>
    </row>
    <row r="20" spans="1:10" ht="18" customHeight="1" x14ac:dyDescent="0.2">
      <c r="A20" s="131">
        <v>15</v>
      </c>
      <c r="B20" s="469" t="s">
        <v>834</v>
      </c>
      <c r="C20" s="707">
        <f t="shared" ref="C20:H20" si="0">SUM(C21:C22)</f>
        <v>0</v>
      </c>
      <c r="D20" s="707">
        <f t="shared" si="0"/>
        <v>0</v>
      </c>
      <c r="E20" s="707">
        <f t="shared" si="0"/>
        <v>0</v>
      </c>
      <c r="F20" s="707">
        <f t="shared" si="0"/>
        <v>0</v>
      </c>
      <c r="G20" s="707">
        <f t="shared" si="0"/>
        <v>0</v>
      </c>
      <c r="H20" s="708">
        <f t="shared" si="0"/>
        <v>0</v>
      </c>
      <c r="I20" s="208"/>
      <c r="J20" s="208"/>
    </row>
    <row r="21" spans="1:10" ht="18" customHeight="1" x14ac:dyDescent="0.2">
      <c r="A21" s="131">
        <v>16</v>
      </c>
      <c r="B21" s="470" t="s">
        <v>840</v>
      </c>
      <c r="C21" s="705">
        <v>0</v>
      </c>
      <c r="D21" s="712" t="s">
        <v>665</v>
      </c>
      <c r="E21" s="705">
        <v>0</v>
      </c>
      <c r="F21" s="712" t="s">
        <v>665</v>
      </c>
      <c r="G21" s="713">
        <f>C21+E21</f>
        <v>0</v>
      </c>
      <c r="H21" s="709" t="s">
        <v>665</v>
      </c>
      <c r="I21" s="208"/>
      <c r="J21" s="208"/>
    </row>
    <row r="22" spans="1:10" ht="18" customHeight="1" x14ac:dyDescent="0.2">
      <c r="A22" s="131">
        <v>17</v>
      </c>
      <c r="B22" s="470" t="s">
        <v>841</v>
      </c>
      <c r="C22" s="712" t="s">
        <v>665</v>
      </c>
      <c r="D22" s="705">
        <v>0</v>
      </c>
      <c r="E22" s="712" t="s">
        <v>665</v>
      </c>
      <c r="F22" s="705">
        <v>0</v>
      </c>
      <c r="G22" s="714" t="s">
        <v>665</v>
      </c>
      <c r="H22" s="706">
        <f>D22+F22</f>
        <v>0</v>
      </c>
      <c r="I22" s="208"/>
      <c r="J22" s="208"/>
    </row>
    <row r="23" spans="1:10" ht="18" customHeight="1" x14ac:dyDescent="0.2">
      <c r="A23" s="131">
        <v>18</v>
      </c>
      <c r="B23" s="471" t="s">
        <v>842</v>
      </c>
      <c r="C23" s="707">
        <f t="shared" ref="C23:H23" si="1">SUM(C24:C25)</f>
        <v>117253.69</v>
      </c>
      <c r="D23" s="707">
        <f t="shared" si="1"/>
        <v>10001.24</v>
      </c>
      <c r="E23" s="707">
        <f t="shared" si="1"/>
        <v>0</v>
      </c>
      <c r="F23" s="707">
        <f t="shared" si="1"/>
        <v>0</v>
      </c>
      <c r="G23" s="707">
        <f t="shared" si="1"/>
        <v>0</v>
      </c>
      <c r="H23" s="708">
        <f t="shared" si="1"/>
        <v>10001.24</v>
      </c>
      <c r="I23" s="208"/>
      <c r="J23" s="208"/>
    </row>
    <row r="24" spans="1:10" ht="18" customHeight="1" x14ac:dyDescent="0.2">
      <c r="A24" s="209">
        <v>19</v>
      </c>
      <c r="B24" s="470" t="s">
        <v>843</v>
      </c>
      <c r="C24" s="705">
        <v>117253.69</v>
      </c>
      <c r="D24" s="712" t="s">
        <v>665</v>
      </c>
      <c r="E24" s="705">
        <v>0</v>
      </c>
      <c r="F24" s="712" t="s">
        <v>665</v>
      </c>
      <c r="G24" s="713"/>
      <c r="H24" s="709" t="s">
        <v>665</v>
      </c>
      <c r="I24" s="208"/>
      <c r="J24" s="208"/>
    </row>
    <row r="25" spans="1:10" ht="18" customHeight="1" x14ac:dyDescent="0.2">
      <c r="A25" s="131">
        <v>20</v>
      </c>
      <c r="B25" s="470" t="s">
        <v>844</v>
      </c>
      <c r="C25" s="712" t="s">
        <v>665</v>
      </c>
      <c r="D25" s="705">
        <v>10001.24</v>
      </c>
      <c r="E25" s="712" t="s">
        <v>665</v>
      </c>
      <c r="F25" s="705">
        <v>0</v>
      </c>
      <c r="G25" s="714" t="s">
        <v>665</v>
      </c>
      <c r="H25" s="706">
        <f>D25+F25</f>
        <v>10001.24</v>
      </c>
      <c r="I25" s="208"/>
      <c r="J25" s="208"/>
    </row>
    <row r="26" spans="1:10" ht="18" customHeight="1" x14ac:dyDescent="0.2">
      <c r="A26" s="209">
        <v>21</v>
      </c>
      <c r="B26" s="471" t="s">
        <v>845</v>
      </c>
      <c r="C26" s="707">
        <f t="shared" ref="C26:H26" si="2">SUM(C28)</f>
        <v>0</v>
      </c>
      <c r="D26" s="707">
        <f t="shared" si="2"/>
        <v>0</v>
      </c>
      <c r="E26" s="707">
        <f t="shared" si="2"/>
        <v>0</v>
      </c>
      <c r="F26" s="707">
        <f t="shared" si="2"/>
        <v>0</v>
      </c>
      <c r="G26" s="707">
        <f t="shared" si="2"/>
        <v>0</v>
      </c>
      <c r="H26" s="708">
        <f t="shared" si="2"/>
        <v>0</v>
      </c>
      <c r="I26" s="208"/>
      <c r="J26" s="208"/>
    </row>
    <row r="27" spans="1:10" ht="18" customHeight="1" x14ac:dyDescent="0.2">
      <c r="A27" s="131">
        <v>22</v>
      </c>
      <c r="B27" s="470" t="s">
        <v>846</v>
      </c>
      <c r="C27" s="705">
        <v>0</v>
      </c>
      <c r="D27" s="712" t="s">
        <v>665</v>
      </c>
      <c r="E27" s="705">
        <v>0</v>
      </c>
      <c r="F27" s="712" t="s">
        <v>665</v>
      </c>
      <c r="G27" s="713">
        <f>C27+E27</f>
        <v>0</v>
      </c>
      <c r="H27" s="709" t="s">
        <v>665</v>
      </c>
      <c r="I27" s="208"/>
      <c r="J27" s="208"/>
    </row>
    <row r="28" spans="1:10" ht="18" customHeight="1" x14ac:dyDescent="0.2">
      <c r="A28" s="209">
        <v>23</v>
      </c>
      <c r="B28" s="489" t="s">
        <v>847</v>
      </c>
      <c r="C28" s="712" t="s">
        <v>665</v>
      </c>
      <c r="D28" s="711">
        <v>0</v>
      </c>
      <c r="E28" s="712" t="s">
        <v>665</v>
      </c>
      <c r="F28" s="711">
        <v>0</v>
      </c>
      <c r="G28" s="714" t="s">
        <v>665</v>
      </c>
      <c r="H28" s="706">
        <f>D28+F28</f>
        <v>0</v>
      </c>
      <c r="I28" s="208"/>
      <c r="J28" s="208"/>
    </row>
    <row r="29" spans="1:10" ht="18" customHeight="1" x14ac:dyDescent="0.2">
      <c r="A29" s="209" t="s">
        <v>853</v>
      </c>
      <c r="B29" s="470"/>
      <c r="C29" s="577"/>
      <c r="D29" s="573"/>
      <c r="E29" s="577"/>
      <c r="F29" s="573"/>
      <c r="G29" s="573"/>
      <c r="H29" s="578"/>
      <c r="I29" s="208"/>
      <c r="J29" s="208"/>
    </row>
    <row r="30" spans="1:10" ht="18" customHeight="1" x14ac:dyDescent="0.2">
      <c r="A30" s="209" t="s">
        <v>854</v>
      </c>
      <c r="B30" s="470"/>
      <c r="C30" s="577"/>
      <c r="D30" s="573"/>
      <c r="E30" s="577"/>
      <c r="F30" s="573"/>
      <c r="G30" s="573"/>
      <c r="H30" s="578"/>
      <c r="I30" s="208"/>
      <c r="J30" s="208"/>
    </row>
    <row r="31" spans="1:10" ht="18" customHeight="1" x14ac:dyDescent="0.2">
      <c r="A31" s="209"/>
      <c r="B31" s="470"/>
      <c r="C31" s="577"/>
      <c r="D31" s="573"/>
      <c r="E31" s="577"/>
      <c r="F31" s="573"/>
      <c r="G31" s="573"/>
      <c r="H31" s="578"/>
      <c r="I31" s="208"/>
      <c r="J31" s="208"/>
    </row>
    <row r="32" spans="1:10" ht="18" customHeight="1" x14ac:dyDescent="0.2">
      <c r="A32" s="209"/>
      <c r="B32" s="470"/>
      <c r="C32" s="577"/>
      <c r="D32" s="573"/>
      <c r="E32" s="577"/>
      <c r="F32" s="573"/>
      <c r="G32" s="573"/>
      <c r="H32" s="578"/>
      <c r="I32" s="208"/>
      <c r="J32" s="208"/>
    </row>
    <row r="33" spans="1:10" ht="18" customHeight="1" x14ac:dyDescent="0.2">
      <c r="A33" s="209"/>
      <c r="B33" s="470"/>
      <c r="C33" s="577"/>
      <c r="D33" s="573"/>
      <c r="E33" s="577"/>
      <c r="F33" s="573"/>
      <c r="G33" s="573"/>
      <c r="H33" s="578"/>
      <c r="I33" s="208"/>
      <c r="J33" s="208"/>
    </row>
    <row r="34" spans="1:10" ht="18" customHeight="1" x14ac:dyDescent="0.2">
      <c r="A34" s="209"/>
      <c r="B34" s="470"/>
      <c r="C34" s="573"/>
      <c r="D34" s="573"/>
      <c r="E34" s="573"/>
      <c r="F34" s="573"/>
      <c r="G34" s="573"/>
      <c r="H34" s="578"/>
      <c r="I34" s="208"/>
      <c r="J34" s="208"/>
    </row>
    <row r="35" spans="1:10" ht="18" customHeight="1" thickBot="1" x14ac:dyDescent="0.25">
      <c r="A35" s="132">
        <v>24</v>
      </c>
      <c r="B35" s="472" t="s">
        <v>852</v>
      </c>
      <c r="C35" s="710">
        <f t="shared" ref="C35:H35" si="3">C18+C19</f>
        <v>745641.24</v>
      </c>
      <c r="D35" s="710">
        <f t="shared" si="3"/>
        <v>47650.57</v>
      </c>
      <c r="E35" s="710">
        <f t="shared" si="3"/>
        <v>0</v>
      </c>
      <c r="F35" s="710">
        <f t="shared" si="3"/>
        <v>0</v>
      </c>
      <c r="G35" s="710">
        <f t="shared" si="3"/>
        <v>745641.24</v>
      </c>
      <c r="H35" s="300">
        <f t="shared" si="3"/>
        <v>47650.57</v>
      </c>
      <c r="I35" s="208"/>
      <c r="J35" s="208"/>
    </row>
    <row r="37" spans="1:10" x14ac:dyDescent="0.2">
      <c r="A37" s="292" t="s">
        <v>783</v>
      </c>
      <c r="B37" s="293" t="s">
        <v>851</v>
      </c>
      <c r="C37" s="293"/>
      <c r="D37" s="293"/>
    </row>
  </sheetData>
  <sheetProtection selectLockedCells="1"/>
  <mergeCells count="7">
    <mergeCell ref="A1:H1"/>
    <mergeCell ref="A2:H2"/>
    <mergeCell ref="A3:A4"/>
    <mergeCell ref="B3:B4"/>
    <mergeCell ref="C3:D3"/>
    <mergeCell ref="E3:F3"/>
    <mergeCell ref="G3:H3"/>
  </mergeCells>
  <printOptions gridLines="1"/>
  <pageMargins left="0.74803149606299213" right="0.74803149606299213" top="0.98425196850393704" bottom="0.88" header="0.51181102362204722" footer="0.51181102362204722"/>
  <pageSetup paperSize="9" scale="63" orientation="landscape" r:id="rId1"/>
  <headerFooter alignWithMargins="0"/>
  <ignoredErrors>
    <ignoredError sqref="D6" formula="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árok22">
    <tabColor indexed="42"/>
    <pageSetUpPr fitToPage="1"/>
  </sheetPr>
  <dimension ref="A1:H24"/>
  <sheetViews>
    <sheetView zoomScaleNormal="100" workbookViewId="0">
      <pane xSplit="2" ySplit="4" topLeftCell="C5" activePane="bottomRight" state="frozen"/>
      <selection pane="topRight" activeCell="C1" sqref="C1"/>
      <selection pane="bottomLeft" activeCell="A5" sqref="A5"/>
      <selection pane="bottomRight" activeCell="G7" sqref="G7"/>
    </sheetView>
  </sheetViews>
  <sheetFormatPr defaultColWidth="9.140625" defaultRowHeight="15.75" x14ac:dyDescent="0.25"/>
  <cols>
    <col min="1" max="1" width="9.5703125" style="3" customWidth="1"/>
    <col min="2" max="2" width="58.42578125" style="1" customWidth="1"/>
    <col min="3" max="3" width="22.140625" style="13" customWidth="1"/>
    <col min="4" max="4" width="21.140625" style="13" customWidth="1"/>
    <col min="5" max="5" width="24.140625" style="13" customWidth="1"/>
    <col min="6" max="16384" width="9.140625" style="1"/>
  </cols>
  <sheetData>
    <row r="1" spans="1:8" s="359" customFormat="1" ht="80.25" customHeight="1" thickBot="1" x14ac:dyDescent="0.3">
      <c r="A1" s="976" t="s">
        <v>971</v>
      </c>
      <c r="B1" s="977"/>
      <c r="C1" s="977"/>
      <c r="D1" s="977"/>
      <c r="E1" s="978"/>
      <c r="F1" s="490"/>
    </row>
    <row r="2" spans="1:8" s="359" customFormat="1" ht="35.1" customHeight="1" x14ac:dyDescent="0.25">
      <c r="A2" s="790" t="s">
        <v>1305</v>
      </c>
      <c r="B2" s="791"/>
      <c r="C2" s="791"/>
      <c r="D2" s="791"/>
      <c r="E2" s="792"/>
      <c r="F2" s="490"/>
    </row>
    <row r="3" spans="1:8" s="360" customFormat="1" ht="46.9" customHeight="1" x14ac:dyDescent="0.25">
      <c r="A3" s="353" t="s">
        <v>145</v>
      </c>
      <c r="B3" s="336" t="s">
        <v>259</v>
      </c>
      <c r="C3" s="336" t="s">
        <v>235</v>
      </c>
      <c r="D3" s="336" t="s">
        <v>236</v>
      </c>
      <c r="E3" s="361" t="s">
        <v>153</v>
      </c>
    </row>
    <row r="4" spans="1:8" s="360" customFormat="1" ht="16.5" customHeight="1" x14ac:dyDescent="0.25">
      <c r="A4" s="353"/>
      <c r="B4" s="336"/>
      <c r="C4" s="336" t="s">
        <v>217</v>
      </c>
      <c r="D4" s="336" t="s">
        <v>218</v>
      </c>
      <c r="E4" s="361" t="s">
        <v>26</v>
      </c>
    </row>
    <row r="5" spans="1:8" s="8" customFormat="1" ht="17.45" customHeight="1" x14ac:dyDescent="0.25">
      <c r="A5" s="158"/>
      <c r="B5" s="491" t="s">
        <v>290</v>
      </c>
      <c r="C5" s="39"/>
      <c r="D5" s="39"/>
      <c r="E5" s="68"/>
    </row>
    <row r="6" spans="1:8" s="8" customFormat="1" ht="17.45" customHeight="1" x14ac:dyDescent="0.25">
      <c r="A6" s="67">
        <v>1</v>
      </c>
      <c r="B6" s="337" t="s">
        <v>317</v>
      </c>
      <c r="C6" s="28">
        <f>SUM(C7:C10)</f>
        <v>383457.97</v>
      </c>
      <c r="D6" s="28">
        <f>SUM(D7:D10)</f>
        <v>0</v>
      </c>
      <c r="E6" s="29">
        <f>C6+D6</f>
        <v>383457.97</v>
      </c>
    </row>
    <row r="7" spans="1:8" s="13" customFormat="1" x14ac:dyDescent="0.2">
      <c r="A7" s="20">
        <f>A6+1</f>
        <v>2</v>
      </c>
      <c r="B7" s="483" t="s">
        <v>93</v>
      </c>
      <c r="C7" s="30">
        <v>383457.97</v>
      </c>
      <c r="D7" s="620">
        <v>0</v>
      </c>
      <c r="E7" s="29">
        <f>C7+D7</f>
        <v>383457.97</v>
      </c>
    </row>
    <row r="8" spans="1:8" s="13" customFormat="1" x14ac:dyDescent="0.2">
      <c r="A8" s="20">
        <f>A7+1</f>
        <v>3</v>
      </c>
      <c r="B8" s="483" t="s">
        <v>314</v>
      </c>
      <c r="C8" s="30">
        <v>0</v>
      </c>
      <c r="D8" s="30">
        <v>0</v>
      </c>
      <c r="E8" s="29">
        <f t="shared" ref="E8:E16" si="0">C8+D8</f>
        <v>0</v>
      </c>
      <c r="F8" s="160"/>
    </row>
    <row r="9" spans="1:8" s="13" customFormat="1" x14ac:dyDescent="0.2">
      <c r="A9" s="20">
        <f>A8+1</f>
        <v>4</v>
      </c>
      <c r="B9" s="483"/>
      <c r="C9" s="30">
        <v>0</v>
      </c>
      <c r="D9" s="30">
        <v>0</v>
      </c>
      <c r="E9" s="29">
        <f t="shared" si="0"/>
        <v>0</v>
      </c>
    </row>
    <row r="10" spans="1:8" s="13" customFormat="1" x14ac:dyDescent="0.2">
      <c r="A10" s="20">
        <f>A9+1</f>
        <v>5</v>
      </c>
      <c r="B10" s="483"/>
      <c r="C10" s="30">
        <v>0</v>
      </c>
      <c r="D10" s="30">
        <v>0</v>
      </c>
      <c r="E10" s="29">
        <f t="shared" si="0"/>
        <v>0</v>
      </c>
    </row>
    <row r="11" spans="1:8" s="13" customFormat="1" x14ac:dyDescent="0.2">
      <c r="A11" s="25"/>
      <c r="B11" s="491" t="s">
        <v>614</v>
      </c>
      <c r="C11" s="39"/>
      <c r="D11" s="39"/>
      <c r="E11" s="68"/>
    </row>
    <row r="12" spans="1:8" x14ac:dyDescent="0.25">
      <c r="A12" s="25">
        <v>6</v>
      </c>
      <c r="B12" s="483" t="s">
        <v>14</v>
      </c>
      <c r="C12" s="715">
        <v>3045</v>
      </c>
      <c r="D12" s="715">
        <v>0</v>
      </c>
      <c r="E12" s="29">
        <f t="shared" si="0"/>
        <v>3045</v>
      </c>
    </row>
    <row r="13" spans="1:8" x14ac:dyDescent="0.25">
      <c r="A13" s="25">
        <v>7</v>
      </c>
      <c r="B13" s="483" t="s">
        <v>15</v>
      </c>
      <c r="C13" s="30">
        <v>29770</v>
      </c>
      <c r="D13" s="30">
        <v>0</v>
      </c>
      <c r="E13" s="29">
        <f t="shared" si="0"/>
        <v>29770</v>
      </c>
    </row>
    <row r="14" spans="1:8" s="26" customFormat="1" x14ac:dyDescent="0.25">
      <c r="A14" s="25"/>
      <c r="B14" s="346"/>
      <c r="C14" s="716"/>
      <c r="D14" s="716"/>
      <c r="E14" s="68"/>
    </row>
    <row r="15" spans="1:8" x14ac:dyDescent="0.25">
      <c r="A15" s="25">
        <v>8</v>
      </c>
      <c r="B15" s="346" t="s">
        <v>318</v>
      </c>
      <c r="C15" s="717">
        <f>SUM(C16:C17)</f>
        <v>0</v>
      </c>
      <c r="D15" s="717">
        <f>SUM(D16:D17)</f>
        <v>0</v>
      </c>
      <c r="E15" s="29">
        <f t="shared" si="0"/>
        <v>0</v>
      </c>
    </row>
    <row r="16" spans="1:8" ht="31.5" x14ac:dyDescent="0.25">
      <c r="A16" s="25" t="s">
        <v>316</v>
      </c>
      <c r="B16" s="441" t="s">
        <v>672</v>
      </c>
      <c r="C16" s="715">
        <v>0</v>
      </c>
      <c r="D16" s="715">
        <v>0</v>
      </c>
      <c r="E16" s="29">
        <f t="shared" si="0"/>
        <v>0</v>
      </c>
      <c r="H16" s="159"/>
    </row>
    <row r="17" spans="1:5" x14ac:dyDescent="0.25">
      <c r="A17" s="25"/>
      <c r="B17" s="346"/>
      <c r="C17" s="716"/>
      <c r="D17" s="716"/>
      <c r="E17" s="68"/>
    </row>
    <row r="18" spans="1:5" ht="16.5" thickBot="1" x14ac:dyDescent="0.3">
      <c r="A18" s="70">
        <v>9</v>
      </c>
      <c r="B18" s="492" t="s">
        <v>593</v>
      </c>
      <c r="C18" s="38">
        <f>C6+C12+C13+C15</f>
        <v>416272.97</v>
      </c>
      <c r="D18" s="38">
        <f>D6+D12+D13+D15</f>
        <v>0</v>
      </c>
      <c r="E18" s="622">
        <f>E6+E12+E13+E15</f>
        <v>416272.97</v>
      </c>
    </row>
    <row r="19" spans="1:5" x14ac:dyDescent="0.25">
      <c r="E19" s="16"/>
    </row>
    <row r="21" spans="1:5" x14ac:dyDescent="0.25">
      <c r="B21" s="116"/>
      <c r="C21" s="3"/>
    </row>
    <row r="22" spans="1:5" x14ac:dyDescent="0.25">
      <c r="B22" s="3"/>
      <c r="C22" s="3"/>
    </row>
    <row r="23" spans="1:5" x14ac:dyDescent="0.25">
      <c r="B23" s="3"/>
      <c r="C23" s="3"/>
    </row>
    <row r="24" spans="1:5" x14ac:dyDescent="0.25">
      <c r="D24" s="160"/>
    </row>
  </sheetData>
  <protectedRanges>
    <protectedRange sqref="C8:D10" name="Rozsah2_1"/>
    <protectedRange sqref="C11:D11" name="Rozsah2_2"/>
  </protectedRanges>
  <mergeCells count="2">
    <mergeCell ref="A1:E1"/>
    <mergeCell ref="A2:E2"/>
  </mergeCells>
  <phoneticPr fontId="6" type="noConversion"/>
  <pageMargins left="0.79" right="0.74803149606299213" top="0.98425196850393704" bottom="0.77" header="0.51181102362204722" footer="0.51181102362204722"/>
  <pageSetup paperSize="9" scale="97"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indexed="42"/>
    <pageSetUpPr fitToPage="1"/>
  </sheetPr>
  <dimension ref="A1:M30"/>
  <sheetViews>
    <sheetView zoomScaleNormal="100" workbookViewId="0">
      <pane xSplit="2" ySplit="5" topLeftCell="C6" activePane="bottomRight" state="frozen"/>
      <selection pane="topRight" activeCell="C1" sqref="C1"/>
      <selection pane="bottomLeft" activeCell="A6" sqref="A6"/>
      <selection pane="bottomRight" activeCell="H12" sqref="H12"/>
    </sheetView>
  </sheetViews>
  <sheetFormatPr defaultColWidth="9.140625" defaultRowHeight="15.75" x14ac:dyDescent="0.2"/>
  <cols>
    <col min="1" max="1" width="9.140625" style="13"/>
    <col min="2" max="2" width="75.42578125" style="43" customWidth="1"/>
    <col min="3" max="6" width="17.28515625" style="13" customWidth="1"/>
    <col min="7" max="16384" width="9.140625" style="13"/>
  </cols>
  <sheetData>
    <row r="1" spans="1:13" s="355" customFormat="1" ht="35.1" customHeight="1" thickBot="1" x14ac:dyDescent="0.25">
      <c r="A1" s="787" t="s">
        <v>972</v>
      </c>
      <c r="B1" s="979"/>
      <c r="C1" s="979"/>
      <c r="D1" s="979"/>
      <c r="E1" s="979"/>
      <c r="F1" s="980"/>
    </row>
    <row r="2" spans="1:13" s="355" customFormat="1" ht="35.1" customHeight="1" x14ac:dyDescent="0.2">
      <c r="A2" s="842" t="s">
        <v>1306</v>
      </c>
      <c r="B2" s="897"/>
      <c r="C2" s="898" t="s">
        <v>1254</v>
      </c>
      <c r="D2" s="898"/>
      <c r="E2" s="898"/>
      <c r="F2" s="899"/>
    </row>
    <row r="3" spans="1:13" s="355" customFormat="1" ht="22.9" customHeight="1" x14ac:dyDescent="0.2">
      <c r="A3" s="808" t="s">
        <v>145</v>
      </c>
      <c r="B3" s="854" t="s">
        <v>259</v>
      </c>
      <c r="C3" s="854">
        <v>2021</v>
      </c>
      <c r="D3" s="854"/>
      <c r="E3" s="854">
        <v>2022</v>
      </c>
      <c r="F3" s="914"/>
    </row>
    <row r="4" spans="1:13" s="355" customFormat="1" ht="75" customHeight="1" x14ac:dyDescent="0.2">
      <c r="A4" s="808"/>
      <c r="B4" s="854"/>
      <c r="C4" s="336" t="s">
        <v>34</v>
      </c>
      <c r="D4" s="336" t="s">
        <v>136</v>
      </c>
      <c r="E4" s="336" t="s">
        <v>34</v>
      </c>
      <c r="F4" s="361" t="s">
        <v>137</v>
      </c>
    </row>
    <row r="5" spans="1:13" s="355" customFormat="1" x14ac:dyDescent="0.2">
      <c r="A5" s="356"/>
      <c r="B5" s="493"/>
      <c r="C5" s="424" t="s">
        <v>217</v>
      </c>
      <c r="D5" s="424" t="s">
        <v>218</v>
      </c>
      <c r="E5" s="424" t="s">
        <v>219</v>
      </c>
      <c r="F5" s="429" t="s">
        <v>226</v>
      </c>
    </row>
    <row r="6" spans="1:13" ht="31.5" x14ac:dyDescent="0.2">
      <c r="A6" s="20">
        <v>1</v>
      </c>
      <c r="B6" s="440" t="s">
        <v>790</v>
      </c>
      <c r="C6" s="718">
        <f>C7+C10+C13+C16+C19+C22</f>
        <v>84188</v>
      </c>
      <c r="D6" s="718">
        <f>D7+D10+D13+D16+D19+D22</f>
        <v>385</v>
      </c>
      <c r="E6" s="718">
        <f>E7+E10+E13+E16+E19+E22</f>
        <v>144331</v>
      </c>
      <c r="F6" s="719">
        <f>F7+F10+F13+F16+F19+F22</f>
        <v>737</v>
      </c>
      <c r="G6" s="135"/>
      <c r="H6" s="135" t="s">
        <v>1419</v>
      </c>
      <c r="M6" s="135"/>
    </row>
    <row r="7" spans="1:13" x14ac:dyDescent="0.2">
      <c r="A7" s="20">
        <v>2</v>
      </c>
      <c r="B7" s="440" t="s">
        <v>791</v>
      </c>
      <c r="C7" s="718">
        <f>SUM(C8:C9)</f>
        <v>11250</v>
      </c>
      <c r="D7" s="718">
        <f>SUM(D8:D9)</f>
        <v>57</v>
      </c>
      <c r="E7" s="718">
        <f>SUM(E8:E9)</f>
        <v>11350</v>
      </c>
      <c r="F7" s="719">
        <f>SUM(F8:F9)</f>
        <v>57</v>
      </c>
      <c r="M7" s="135"/>
    </row>
    <row r="8" spans="1:13" x14ac:dyDescent="0.2">
      <c r="A8" s="20">
        <v>3</v>
      </c>
      <c r="B8" s="345" t="s">
        <v>46</v>
      </c>
      <c r="C8" s="720">
        <v>11250</v>
      </c>
      <c r="D8" s="720">
        <v>57</v>
      </c>
      <c r="E8" s="720">
        <v>11350</v>
      </c>
      <c r="F8" s="721">
        <v>57</v>
      </c>
    </row>
    <row r="9" spans="1:13" ht="18.75" x14ac:dyDescent="0.2">
      <c r="A9" s="20">
        <v>4</v>
      </c>
      <c r="B9" s="345" t="s">
        <v>792</v>
      </c>
      <c r="C9" s="720">
        <v>0</v>
      </c>
      <c r="D9" s="720">
        <v>0</v>
      </c>
      <c r="E9" s="720">
        <v>0</v>
      </c>
      <c r="F9" s="721">
        <v>0</v>
      </c>
    </row>
    <row r="10" spans="1:13" ht="21" customHeight="1" x14ac:dyDescent="0.2">
      <c r="A10" s="20">
        <v>5</v>
      </c>
      <c r="B10" s="440" t="s">
        <v>718</v>
      </c>
      <c r="C10" s="718">
        <f>SUM(C11:C12)</f>
        <v>11850</v>
      </c>
      <c r="D10" s="718">
        <f>SUM(D11:D12)</f>
        <v>81</v>
      </c>
      <c r="E10" s="718">
        <f>SUM(E11:E12)</f>
        <v>13670</v>
      </c>
      <c r="F10" s="719">
        <f>SUM(F11:F12)</f>
        <v>88</v>
      </c>
    </row>
    <row r="11" spans="1:13" x14ac:dyDescent="0.2">
      <c r="A11" s="20">
        <v>6</v>
      </c>
      <c r="B11" s="345" t="s">
        <v>46</v>
      </c>
      <c r="C11" s="720">
        <v>11850</v>
      </c>
      <c r="D11" s="720">
        <v>81</v>
      </c>
      <c r="E11" s="720">
        <v>13670</v>
      </c>
      <c r="F11" s="721">
        <v>88</v>
      </c>
    </row>
    <row r="12" spans="1:13" ht="18.75" x14ac:dyDescent="0.2">
      <c r="A12" s="20">
        <v>7</v>
      </c>
      <c r="B12" s="345" t="s">
        <v>792</v>
      </c>
      <c r="C12" s="720">
        <v>0</v>
      </c>
      <c r="D12" s="720">
        <v>0</v>
      </c>
      <c r="E12" s="720">
        <v>0</v>
      </c>
      <c r="F12" s="721">
        <v>0</v>
      </c>
    </row>
    <row r="13" spans="1:13" x14ac:dyDescent="0.2">
      <c r="A13" s="20">
        <v>8</v>
      </c>
      <c r="B13" s="440" t="s">
        <v>719</v>
      </c>
      <c r="C13" s="718">
        <f>C14+C15</f>
        <v>14110</v>
      </c>
      <c r="D13" s="718">
        <f>D14+D15</f>
        <v>60</v>
      </c>
      <c r="E13" s="718">
        <f>E14+E15</f>
        <v>20640</v>
      </c>
      <c r="F13" s="719">
        <f>F14+F15</f>
        <v>133</v>
      </c>
    </row>
    <row r="14" spans="1:13" x14ac:dyDescent="0.2">
      <c r="A14" s="20">
        <v>9</v>
      </c>
      <c r="B14" s="345" t="s">
        <v>46</v>
      </c>
      <c r="C14" s="720">
        <v>14110</v>
      </c>
      <c r="D14" s="720">
        <v>60</v>
      </c>
      <c r="E14" s="720">
        <v>20640</v>
      </c>
      <c r="F14" s="721">
        <v>133</v>
      </c>
    </row>
    <row r="15" spans="1:13" ht="18.75" x14ac:dyDescent="0.2">
      <c r="A15" s="20">
        <v>10</v>
      </c>
      <c r="B15" s="345" t="s">
        <v>792</v>
      </c>
      <c r="C15" s="720">
        <v>0</v>
      </c>
      <c r="D15" s="720">
        <v>0</v>
      </c>
      <c r="E15" s="720">
        <v>0</v>
      </c>
      <c r="F15" s="721">
        <v>0</v>
      </c>
    </row>
    <row r="16" spans="1:13" x14ac:dyDescent="0.2">
      <c r="A16" s="20">
        <v>11</v>
      </c>
      <c r="B16" s="440" t="s">
        <v>793</v>
      </c>
      <c r="C16" s="718">
        <f>SUM(C17:C18)</f>
        <v>9300</v>
      </c>
      <c r="D16" s="718">
        <f>SUM(D17:D18)</f>
        <v>51</v>
      </c>
      <c r="E16" s="718">
        <f>SUM(E17:E18)</f>
        <v>8020</v>
      </c>
      <c r="F16" s="719">
        <f>SUM(F17:F18)</f>
        <v>26</v>
      </c>
    </row>
    <row r="17" spans="1:6" x14ac:dyDescent="0.2">
      <c r="A17" s="20">
        <v>12</v>
      </c>
      <c r="B17" s="345" t="s">
        <v>46</v>
      </c>
      <c r="C17" s="720">
        <v>9300</v>
      </c>
      <c r="D17" s="720">
        <v>51</v>
      </c>
      <c r="E17" s="720">
        <v>8020</v>
      </c>
      <c r="F17" s="721">
        <v>26</v>
      </c>
    </row>
    <row r="18" spans="1:6" ht="18.75" x14ac:dyDescent="0.2">
      <c r="A18" s="20">
        <v>13</v>
      </c>
      <c r="B18" s="345" t="s">
        <v>792</v>
      </c>
      <c r="C18" s="720">
        <v>0</v>
      </c>
      <c r="D18" s="720">
        <v>0</v>
      </c>
      <c r="E18" s="720">
        <v>0</v>
      </c>
      <c r="F18" s="721">
        <v>0</v>
      </c>
    </row>
    <row r="19" spans="1:6" x14ac:dyDescent="0.2">
      <c r="A19" s="20">
        <v>14</v>
      </c>
      <c r="B19" s="440" t="s">
        <v>794</v>
      </c>
      <c r="C19" s="718">
        <f>SUM(C20:C21)</f>
        <v>7000</v>
      </c>
      <c r="D19" s="718">
        <f>SUM(D20:D21)</f>
        <v>9</v>
      </c>
      <c r="E19" s="718">
        <f>SUM(E20:E21)</f>
        <v>350</v>
      </c>
      <c r="F19" s="719">
        <f>SUM(F20:F21)</f>
        <v>1</v>
      </c>
    </row>
    <row r="20" spans="1:6" x14ac:dyDescent="0.2">
      <c r="A20" s="20">
        <v>15</v>
      </c>
      <c r="B20" s="345" t="s">
        <v>46</v>
      </c>
      <c r="C20" s="720">
        <v>7000</v>
      </c>
      <c r="D20" s="720">
        <v>9</v>
      </c>
      <c r="E20" s="720">
        <v>350</v>
      </c>
      <c r="F20" s="721">
        <v>1</v>
      </c>
    </row>
    <row r="21" spans="1:6" ht="18.75" x14ac:dyDescent="0.2">
      <c r="A21" s="20">
        <v>16</v>
      </c>
      <c r="B21" s="494" t="s">
        <v>792</v>
      </c>
      <c r="C21" s="722">
        <v>0</v>
      </c>
      <c r="D21" s="722">
        <v>0</v>
      </c>
      <c r="E21" s="722">
        <v>0</v>
      </c>
      <c r="F21" s="723">
        <v>0</v>
      </c>
    </row>
    <row r="22" spans="1:6" x14ac:dyDescent="0.2">
      <c r="A22" s="20">
        <v>17</v>
      </c>
      <c r="B22" s="495" t="s">
        <v>765</v>
      </c>
      <c r="C22" s="718">
        <f>C23+C24</f>
        <v>30678</v>
      </c>
      <c r="D22" s="718">
        <f>D23+D24</f>
        <v>127</v>
      </c>
      <c r="E22" s="718">
        <f>E23+E24</f>
        <v>90301</v>
      </c>
      <c r="F22" s="719">
        <f>F23+F24</f>
        <v>432</v>
      </c>
    </row>
    <row r="23" spans="1:6" x14ac:dyDescent="0.2">
      <c r="A23" s="20">
        <v>18</v>
      </c>
      <c r="B23" s="345" t="s">
        <v>46</v>
      </c>
      <c r="C23" s="722">
        <v>30678</v>
      </c>
      <c r="D23" s="722">
        <v>127</v>
      </c>
      <c r="E23" s="722">
        <v>47501</v>
      </c>
      <c r="F23" s="723">
        <v>218</v>
      </c>
    </row>
    <row r="24" spans="1:6" ht="18.75" x14ac:dyDescent="0.2">
      <c r="A24" s="20">
        <v>19</v>
      </c>
      <c r="B24" s="494" t="s">
        <v>792</v>
      </c>
      <c r="C24" s="722">
        <v>0</v>
      </c>
      <c r="D24" s="722">
        <v>0</v>
      </c>
      <c r="E24" s="722">
        <v>42800</v>
      </c>
      <c r="F24" s="723">
        <v>214</v>
      </c>
    </row>
    <row r="25" spans="1:6" ht="19.5" thickBot="1" x14ac:dyDescent="0.25">
      <c r="A25" s="21">
        <v>20</v>
      </c>
      <c r="B25" s="496" t="s">
        <v>1222</v>
      </c>
      <c r="C25" s="724" t="s">
        <v>245</v>
      </c>
      <c r="D25" s="725">
        <v>312</v>
      </c>
      <c r="E25" s="724" t="s">
        <v>245</v>
      </c>
      <c r="F25" s="726">
        <v>486</v>
      </c>
    </row>
    <row r="26" spans="1:6" s="58" customFormat="1" x14ac:dyDescent="0.2">
      <c r="A26" s="162"/>
      <c r="B26" s="163"/>
      <c r="C26" s="164"/>
      <c r="D26" s="165"/>
      <c r="E26" s="164"/>
      <c r="F26" s="165"/>
    </row>
    <row r="27" spans="1:6" s="355" customFormat="1" ht="15.75" customHeight="1" x14ac:dyDescent="0.2">
      <c r="A27" s="983" t="s">
        <v>1220</v>
      </c>
      <c r="B27" s="984"/>
      <c r="C27" s="984"/>
      <c r="D27" s="984"/>
      <c r="E27" s="984"/>
      <c r="F27" s="985"/>
    </row>
    <row r="28" spans="1:6" s="355" customFormat="1" ht="15.75" customHeight="1" x14ac:dyDescent="0.2">
      <c r="A28" s="986" t="s">
        <v>1221</v>
      </c>
      <c r="B28" s="987"/>
      <c r="C28" s="987"/>
      <c r="D28" s="987"/>
      <c r="E28" s="987"/>
      <c r="F28" s="988"/>
    </row>
    <row r="29" spans="1:6" s="355" customFormat="1" ht="15.75" customHeight="1" x14ac:dyDescent="0.2">
      <c r="A29" s="982" t="s">
        <v>1264</v>
      </c>
      <c r="B29" s="982"/>
      <c r="C29" s="982"/>
      <c r="D29" s="982"/>
      <c r="E29" s="982"/>
      <c r="F29" s="982"/>
    </row>
    <row r="30" spans="1:6" ht="54" customHeight="1" x14ac:dyDescent="0.2">
      <c r="A30" s="981" t="s">
        <v>1367</v>
      </c>
      <c r="B30" s="981"/>
      <c r="C30" s="981"/>
      <c r="D30" s="981"/>
      <c r="E30" s="981"/>
      <c r="F30" s="981"/>
    </row>
  </sheetData>
  <mergeCells count="11">
    <mergeCell ref="A30:F30"/>
    <mergeCell ref="C2:F2"/>
    <mergeCell ref="A29:F29"/>
    <mergeCell ref="A27:F27"/>
    <mergeCell ref="A28:F28"/>
    <mergeCell ref="A1:F1"/>
    <mergeCell ref="A3:A4"/>
    <mergeCell ref="B3:B4"/>
    <mergeCell ref="C3:D3"/>
    <mergeCell ref="E3:F3"/>
    <mergeCell ref="A2:B2"/>
  </mergeCells>
  <pageMargins left="0.74803149606299213" right="0.56000000000000005" top="0.98425196850393704" bottom="0.98425196850393704" header="0.51181102362204722" footer="0.51181102362204722"/>
  <pageSetup paperSize="9" scale="71"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indexed="42"/>
  </sheetPr>
  <dimension ref="A1:G16"/>
  <sheetViews>
    <sheetView zoomScaleNormal="100" workbookViewId="0">
      <pane xSplit="2" ySplit="5" topLeftCell="C6" activePane="bottomRight" state="frozen"/>
      <selection pane="topRight" activeCell="C1" sqref="C1"/>
      <selection pane="bottomLeft" activeCell="A5" sqref="A5"/>
      <selection pane="bottomRight" activeCell="I7" sqref="I7"/>
    </sheetView>
  </sheetViews>
  <sheetFormatPr defaultColWidth="9.140625" defaultRowHeight="18.75" x14ac:dyDescent="0.25"/>
  <cols>
    <col min="1" max="1" width="9.140625" style="127"/>
    <col min="2" max="2" width="67" style="129" customWidth="1"/>
    <col min="3" max="3" width="20.28515625" style="139" customWidth="1"/>
    <col min="4" max="4" width="23.5703125" style="139" customWidth="1"/>
    <col min="5" max="5" width="22.140625" style="139" customWidth="1"/>
    <col min="6" max="6" width="23.85546875" style="127" customWidth="1"/>
    <col min="7" max="16384" width="9.140625" style="127"/>
  </cols>
  <sheetData>
    <row r="1" spans="1:7" s="430" customFormat="1" ht="50.1" customHeight="1" thickBot="1" x14ac:dyDescent="0.3">
      <c r="A1" s="989" t="s">
        <v>973</v>
      </c>
      <c r="B1" s="990"/>
      <c r="C1" s="990"/>
      <c r="D1" s="991"/>
      <c r="E1" s="991"/>
      <c r="F1" s="992"/>
    </row>
    <row r="2" spans="1:7" s="430" customFormat="1" ht="35.1" customHeight="1" thickBot="1" x14ac:dyDescent="0.3">
      <c r="A2" s="993" t="s">
        <v>1305</v>
      </c>
      <c r="B2" s="994"/>
      <c r="C2" s="994"/>
      <c r="D2" s="995"/>
      <c r="E2" s="995"/>
      <c r="F2" s="996"/>
    </row>
    <row r="3" spans="1:7" s="430" customFormat="1" ht="33" customHeight="1" x14ac:dyDescent="0.25">
      <c r="A3" s="896" t="s">
        <v>145</v>
      </c>
      <c r="B3" s="1001" t="s">
        <v>259</v>
      </c>
      <c r="C3" s="1000">
        <v>2021</v>
      </c>
      <c r="D3" s="1000"/>
      <c r="E3" s="997">
        <v>2022</v>
      </c>
      <c r="F3" s="998"/>
    </row>
    <row r="4" spans="1:7" s="430" customFormat="1" ht="71.25" customHeight="1" x14ac:dyDescent="0.25">
      <c r="A4" s="808"/>
      <c r="B4" s="1002"/>
      <c r="C4" s="497" t="s">
        <v>738</v>
      </c>
      <c r="D4" s="497" t="s">
        <v>804</v>
      </c>
      <c r="E4" s="497" t="s">
        <v>738</v>
      </c>
      <c r="F4" s="498" t="s">
        <v>804</v>
      </c>
    </row>
    <row r="5" spans="1:7" s="430" customFormat="1" ht="15.75" customHeight="1" x14ac:dyDescent="0.25">
      <c r="A5" s="431"/>
      <c r="B5" s="432"/>
      <c r="C5" s="432" t="s">
        <v>217</v>
      </c>
      <c r="D5" s="432" t="s">
        <v>218</v>
      </c>
      <c r="E5" s="499" t="s">
        <v>219</v>
      </c>
      <c r="F5" s="500" t="s">
        <v>226</v>
      </c>
    </row>
    <row r="6" spans="1:7" s="136" customFormat="1" ht="34.5" customHeight="1" x14ac:dyDescent="0.2">
      <c r="A6" s="128">
        <v>1</v>
      </c>
      <c r="B6" s="501" t="s">
        <v>662</v>
      </c>
      <c r="C6" s="727">
        <v>0</v>
      </c>
      <c r="D6" s="727">
        <v>0</v>
      </c>
      <c r="E6" s="728">
        <f>C9</f>
        <v>0</v>
      </c>
      <c r="F6" s="729">
        <f>D9</f>
        <v>0</v>
      </c>
      <c r="G6" s="168"/>
    </row>
    <row r="7" spans="1:7" ht="36" customHeight="1" x14ac:dyDescent="0.25">
      <c r="A7" s="128">
        <v>2</v>
      </c>
      <c r="B7" s="501" t="s">
        <v>735</v>
      </c>
      <c r="C7" s="727">
        <v>75870</v>
      </c>
      <c r="D7" s="727">
        <v>167050</v>
      </c>
      <c r="E7" s="727">
        <v>62820</v>
      </c>
      <c r="F7" s="730">
        <v>180750</v>
      </c>
    </row>
    <row r="8" spans="1:7" ht="35.25" customHeight="1" x14ac:dyDescent="0.25">
      <c r="A8" s="128">
        <v>3</v>
      </c>
      <c r="B8" s="501" t="s">
        <v>663</v>
      </c>
      <c r="C8" s="727">
        <v>75870</v>
      </c>
      <c r="D8" s="727">
        <v>167050</v>
      </c>
      <c r="E8" s="727">
        <v>62820</v>
      </c>
      <c r="F8" s="730">
        <v>180750</v>
      </c>
    </row>
    <row r="9" spans="1:7" ht="39.75" customHeight="1" x14ac:dyDescent="0.25">
      <c r="A9" s="128">
        <v>4</v>
      </c>
      <c r="B9" s="501" t="s">
        <v>736</v>
      </c>
      <c r="C9" s="728">
        <f>C6+C7-C8</f>
        <v>0</v>
      </c>
      <c r="D9" s="728">
        <f>D6+D7-D8</f>
        <v>0</v>
      </c>
      <c r="E9" s="728">
        <f>E6+E7-E8</f>
        <v>0</v>
      </c>
      <c r="F9" s="729">
        <f>F6+F7-F8</f>
        <v>0</v>
      </c>
    </row>
    <row r="10" spans="1:7" ht="36" customHeight="1" thickBot="1" x14ac:dyDescent="0.3">
      <c r="A10" s="196">
        <v>5</v>
      </c>
      <c r="B10" s="502" t="s">
        <v>737</v>
      </c>
      <c r="C10" s="731">
        <v>62</v>
      </c>
      <c r="D10" s="731">
        <v>335</v>
      </c>
      <c r="E10" s="731">
        <v>49</v>
      </c>
      <c r="F10" s="732">
        <v>359</v>
      </c>
    </row>
    <row r="11" spans="1:7" ht="21" customHeight="1" x14ac:dyDescent="0.25">
      <c r="A11" s="137"/>
      <c r="B11" s="138"/>
      <c r="C11" s="127"/>
      <c r="D11" s="127"/>
      <c r="E11" s="127"/>
    </row>
    <row r="12" spans="1:7" ht="21" customHeight="1" x14ac:dyDescent="0.25">
      <c r="A12" s="999" t="s">
        <v>1223</v>
      </c>
      <c r="B12" s="999"/>
      <c r="C12" s="999"/>
      <c r="D12" s="999"/>
      <c r="E12" s="999"/>
      <c r="F12" s="999"/>
    </row>
    <row r="13" spans="1:7" ht="18" x14ac:dyDescent="0.25">
      <c r="A13" s="169" t="s">
        <v>1224</v>
      </c>
      <c r="B13" s="170"/>
      <c r="C13" s="166"/>
      <c r="D13" s="166"/>
      <c r="E13" s="166"/>
      <c r="F13" s="167"/>
    </row>
    <row r="14" spans="1:7" ht="18" x14ac:dyDescent="0.25">
      <c r="A14" s="169" t="s">
        <v>1225</v>
      </c>
      <c r="B14" s="170"/>
      <c r="C14" s="166"/>
      <c r="D14" s="166"/>
      <c r="E14" s="166"/>
      <c r="F14" s="167"/>
    </row>
    <row r="16" spans="1:7" x14ac:dyDescent="0.25">
      <c r="C16" s="139" t="s">
        <v>112</v>
      </c>
    </row>
  </sheetData>
  <mergeCells count="7">
    <mergeCell ref="A1:F1"/>
    <mergeCell ref="A2:F2"/>
    <mergeCell ref="E3:F3"/>
    <mergeCell ref="A12:F12"/>
    <mergeCell ref="C3:D3"/>
    <mergeCell ref="B3:B4"/>
    <mergeCell ref="A3:A4"/>
  </mergeCells>
  <printOptions horizontalCentered="1"/>
  <pageMargins left="0.65" right="0.64" top="0.98425196850393704" bottom="0.73" header="0.51181102362204722" footer="0.51181102362204722"/>
  <pageSetup paperSize="9" scale="81"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0000"/>
    <pageSetUpPr fitToPage="1"/>
  </sheetPr>
  <dimension ref="A1:N14"/>
  <sheetViews>
    <sheetView zoomScaleNormal="100" workbookViewId="0">
      <pane xSplit="2" ySplit="5" topLeftCell="C6" activePane="bottomRight" state="frozen"/>
      <selection pane="topRight" activeCell="C1" sqref="C1"/>
      <selection pane="bottomLeft" activeCell="A6" sqref="A6"/>
      <selection pane="bottomRight" activeCell="G8" sqref="G8"/>
    </sheetView>
  </sheetViews>
  <sheetFormatPr defaultColWidth="9.140625" defaultRowHeight="15.75" x14ac:dyDescent="0.2"/>
  <cols>
    <col min="1" max="1" width="8.140625" style="13" customWidth="1"/>
    <col min="2" max="2" width="93.140625" style="43" customWidth="1"/>
    <col min="3" max="3" width="15.7109375" style="13" customWidth="1"/>
    <col min="4" max="4" width="18.140625" style="13" customWidth="1"/>
    <col min="5" max="5" width="15.7109375" style="13" customWidth="1"/>
    <col min="6" max="6" width="18.140625" style="13" customWidth="1"/>
    <col min="7" max="16384" width="9.140625" style="13"/>
  </cols>
  <sheetData>
    <row r="1" spans="1:14" s="355" customFormat="1" ht="50.1" customHeight="1" thickBot="1" x14ac:dyDescent="0.25">
      <c r="A1" s="1004" t="s">
        <v>1278</v>
      </c>
      <c r="B1" s="1005"/>
      <c r="C1" s="1005"/>
      <c r="D1" s="1005"/>
      <c r="E1" s="1005"/>
      <c r="F1" s="1006"/>
    </row>
    <row r="2" spans="1:14" s="355" customFormat="1" ht="47.45" customHeight="1" x14ac:dyDescent="0.2">
      <c r="A2" s="842" t="s">
        <v>1303</v>
      </c>
      <c r="B2" s="897"/>
      <c r="C2" s="1003" t="s">
        <v>996</v>
      </c>
      <c r="D2" s="899"/>
      <c r="E2" s="1003" t="s">
        <v>997</v>
      </c>
      <c r="F2" s="899"/>
    </row>
    <row r="3" spans="1:14" s="355" customFormat="1" x14ac:dyDescent="0.2">
      <c r="A3" s="895" t="s">
        <v>145</v>
      </c>
      <c r="B3" s="893" t="s">
        <v>259</v>
      </c>
      <c r="C3" s="891">
        <v>2022</v>
      </c>
      <c r="D3" s="892"/>
      <c r="E3" s="891">
        <v>2022</v>
      </c>
      <c r="F3" s="892"/>
    </row>
    <row r="4" spans="1:14" s="355" customFormat="1" ht="69" customHeight="1" x14ac:dyDescent="0.2">
      <c r="A4" s="896"/>
      <c r="B4" s="894"/>
      <c r="C4" s="419" t="s">
        <v>638</v>
      </c>
      <c r="D4" s="361" t="s">
        <v>994</v>
      </c>
      <c r="E4" s="419" t="s">
        <v>638</v>
      </c>
      <c r="F4" s="361" t="s">
        <v>994</v>
      </c>
    </row>
    <row r="5" spans="1:14" s="355" customFormat="1" x14ac:dyDescent="0.2">
      <c r="A5" s="420"/>
      <c r="B5" s="421"/>
      <c r="C5" s="424" t="s">
        <v>217</v>
      </c>
      <c r="D5" s="354" t="s">
        <v>218</v>
      </c>
      <c r="E5" s="424" t="s">
        <v>219</v>
      </c>
      <c r="F5" s="354" t="s">
        <v>226</v>
      </c>
    </row>
    <row r="6" spans="1:14" ht="38.25" customHeight="1" x14ac:dyDescent="0.2">
      <c r="A6" s="20">
        <v>1</v>
      </c>
      <c r="B6" s="346" t="s">
        <v>998</v>
      </c>
      <c r="C6" s="82">
        <v>0</v>
      </c>
      <c r="D6" s="84" t="s">
        <v>245</v>
      </c>
      <c r="E6" s="82">
        <v>0</v>
      </c>
      <c r="F6" s="84" t="s">
        <v>245</v>
      </c>
      <c r="G6" s="135" t="s">
        <v>1419</v>
      </c>
      <c r="H6" s="12"/>
      <c r="I6" s="12"/>
      <c r="J6" s="12"/>
      <c r="K6" s="12"/>
      <c r="L6" s="12"/>
      <c r="M6" s="12"/>
      <c r="N6" s="12"/>
    </row>
    <row r="7" spans="1:14" ht="38.25" customHeight="1" x14ac:dyDescent="0.2">
      <c r="A7" s="20">
        <f>A6+1</f>
        <v>2</v>
      </c>
      <c r="B7" s="346" t="s">
        <v>999</v>
      </c>
      <c r="C7" s="83" t="s">
        <v>245</v>
      </c>
      <c r="D7" s="47">
        <v>0</v>
      </c>
      <c r="E7" s="83" t="s">
        <v>245</v>
      </c>
      <c r="F7" s="47">
        <v>0</v>
      </c>
    </row>
    <row r="8" spans="1:14" ht="38.25" customHeight="1" x14ac:dyDescent="0.2">
      <c r="A8" s="20">
        <f>A7+1</f>
        <v>3</v>
      </c>
      <c r="B8" s="346" t="s">
        <v>1000</v>
      </c>
      <c r="C8" s="83" t="s">
        <v>245</v>
      </c>
      <c r="D8" s="47">
        <v>0</v>
      </c>
      <c r="E8" s="83" t="s">
        <v>245</v>
      </c>
      <c r="F8" s="47">
        <v>0</v>
      </c>
    </row>
    <row r="9" spans="1:14" ht="37.5" customHeight="1" x14ac:dyDescent="0.2">
      <c r="A9" s="20">
        <v>4</v>
      </c>
      <c r="B9" s="422" t="s">
        <v>995</v>
      </c>
      <c r="C9" s="86">
        <v>84000</v>
      </c>
      <c r="D9" s="84" t="s">
        <v>245</v>
      </c>
      <c r="E9" s="86">
        <v>9000</v>
      </c>
      <c r="F9" s="84" t="s">
        <v>245</v>
      </c>
    </row>
    <row r="10" spans="1:14" ht="33" customHeight="1" x14ac:dyDescent="0.2">
      <c r="A10" s="20">
        <v>5</v>
      </c>
      <c r="B10" s="422" t="s">
        <v>1002</v>
      </c>
      <c r="C10" s="85">
        <f>C9-C6</f>
        <v>84000</v>
      </c>
      <c r="D10" s="84" t="s">
        <v>245</v>
      </c>
      <c r="E10" s="85">
        <f>E9-E6</f>
        <v>9000</v>
      </c>
      <c r="F10" s="84" t="s">
        <v>245</v>
      </c>
    </row>
    <row r="11" spans="1:14" ht="36" customHeight="1" thickBot="1" x14ac:dyDescent="0.25">
      <c r="A11" s="21">
        <v>6</v>
      </c>
      <c r="B11" s="423" t="s">
        <v>186</v>
      </c>
      <c r="C11" s="88">
        <f>IF(C6=0,0,C6/D7)</f>
        <v>0</v>
      </c>
      <c r="D11" s="89" t="s">
        <v>245</v>
      </c>
      <c r="E11" s="88">
        <f>IF(E6=0,0,E6/F7)</f>
        <v>0</v>
      </c>
      <c r="F11" s="89" t="s">
        <v>245</v>
      </c>
    </row>
    <row r="12" spans="1:14" x14ac:dyDescent="0.2">
      <c r="B12" s="15"/>
      <c r="E12" s="92"/>
    </row>
    <row r="13" spans="1:14" x14ac:dyDescent="0.2">
      <c r="A13" s="1007" t="s">
        <v>1226</v>
      </c>
      <c r="B13" s="1007"/>
      <c r="C13" s="1007"/>
      <c r="D13" s="1007"/>
      <c r="E13" s="1007"/>
    </row>
    <row r="14" spans="1:14" x14ac:dyDescent="0.2">
      <c r="A14" s="295" t="s">
        <v>1001</v>
      </c>
      <c r="B14" s="295"/>
      <c r="C14" s="295"/>
      <c r="D14" s="295"/>
      <c r="E14" s="296"/>
    </row>
  </sheetData>
  <mergeCells count="9">
    <mergeCell ref="E2:F2"/>
    <mergeCell ref="E3:F3"/>
    <mergeCell ref="A1:F1"/>
    <mergeCell ref="A13:E13"/>
    <mergeCell ref="A2:B2"/>
    <mergeCell ref="C2:D2"/>
    <mergeCell ref="A3:A4"/>
    <mergeCell ref="B3:B4"/>
    <mergeCell ref="C3:D3"/>
  </mergeCells>
  <pageMargins left="0.5" right="0.39" top="0.98425196850393704" bottom="0.98425196850393704" header="0.51181102362204722" footer="0.51181102362204722"/>
  <pageSetup paperSize="9" scale="83"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0000"/>
    <pageSetUpPr fitToPage="1"/>
  </sheetPr>
  <dimension ref="A1:F14"/>
  <sheetViews>
    <sheetView zoomScaleNormal="100" workbookViewId="0">
      <selection activeCell="G17" sqref="G17"/>
    </sheetView>
  </sheetViews>
  <sheetFormatPr defaultRowHeight="12.75" x14ac:dyDescent="0.2"/>
  <cols>
    <col min="1" max="1" width="8.140625" customWidth="1"/>
    <col min="2" max="2" width="93.140625" customWidth="1"/>
    <col min="3" max="3" width="15.7109375" customWidth="1"/>
    <col min="4" max="4" width="18.140625" customWidth="1"/>
    <col min="5" max="6" width="17.85546875" customWidth="1"/>
  </cols>
  <sheetData>
    <row r="1" spans="1:6" s="476" customFormat="1" ht="50.1" customHeight="1" thickBot="1" x14ac:dyDescent="0.25">
      <c r="A1" s="1004" t="s">
        <v>1282</v>
      </c>
      <c r="B1" s="1005"/>
      <c r="C1" s="1005"/>
      <c r="D1" s="1005"/>
      <c r="E1" s="1005"/>
      <c r="F1" s="1006"/>
    </row>
    <row r="2" spans="1:6" s="476" customFormat="1" ht="46.15" customHeight="1" x14ac:dyDescent="0.2">
      <c r="A2" s="842" t="s">
        <v>1305</v>
      </c>
      <c r="B2" s="897"/>
      <c r="C2" s="1008" t="s">
        <v>1039</v>
      </c>
      <c r="D2" s="1009"/>
      <c r="E2" s="1008" t="s">
        <v>1283</v>
      </c>
      <c r="F2" s="1009"/>
    </row>
    <row r="3" spans="1:6" s="476" customFormat="1" ht="15.75" x14ac:dyDescent="0.2">
      <c r="A3" s="895" t="s">
        <v>145</v>
      </c>
      <c r="B3" s="893" t="s">
        <v>259</v>
      </c>
      <c r="C3" s="891">
        <v>2022</v>
      </c>
      <c r="D3" s="892"/>
      <c r="E3" s="1010">
        <v>2022</v>
      </c>
      <c r="F3" s="1011"/>
    </row>
    <row r="4" spans="1:6" s="476" customFormat="1" ht="88.15" customHeight="1" x14ac:dyDescent="0.2">
      <c r="A4" s="896"/>
      <c r="B4" s="894"/>
      <c r="C4" s="419" t="s">
        <v>638</v>
      </c>
      <c r="D4" s="361" t="s">
        <v>994</v>
      </c>
      <c r="E4" s="563" t="s">
        <v>638</v>
      </c>
      <c r="F4" s="564" t="s">
        <v>994</v>
      </c>
    </row>
    <row r="5" spans="1:6" s="476" customFormat="1" ht="15.75" x14ac:dyDescent="0.2">
      <c r="A5" s="420"/>
      <c r="B5" s="421"/>
      <c r="C5" s="424" t="s">
        <v>217</v>
      </c>
      <c r="D5" s="354" t="s">
        <v>218</v>
      </c>
      <c r="E5" s="424" t="s">
        <v>219</v>
      </c>
      <c r="F5" s="354" t="s">
        <v>226</v>
      </c>
    </row>
    <row r="6" spans="1:6" ht="31.5" x14ac:dyDescent="0.2">
      <c r="A6" s="20">
        <v>1</v>
      </c>
      <c r="B6" s="346" t="s">
        <v>1040</v>
      </c>
      <c r="C6" s="82">
        <v>0</v>
      </c>
      <c r="D6" s="84" t="s">
        <v>245</v>
      </c>
      <c r="E6" s="82">
        <v>0</v>
      </c>
      <c r="F6" s="84" t="s">
        <v>245</v>
      </c>
    </row>
    <row r="7" spans="1:6" ht="37.5" x14ac:dyDescent="0.2">
      <c r="A7" s="20">
        <f>A6+1</f>
        <v>2</v>
      </c>
      <c r="B7" s="346" t="s">
        <v>1041</v>
      </c>
      <c r="C7" s="83" t="s">
        <v>245</v>
      </c>
      <c r="D7" s="47">
        <v>0</v>
      </c>
      <c r="E7" s="83" t="s">
        <v>245</v>
      </c>
      <c r="F7" s="47">
        <v>0</v>
      </c>
    </row>
    <row r="8" spans="1:6" ht="37.5" x14ac:dyDescent="0.2">
      <c r="A8" s="20">
        <f>A7+1</f>
        <v>3</v>
      </c>
      <c r="B8" s="346" t="s">
        <v>1042</v>
      </c>
      <c r="C8" s="83" t="s">
        <v>245</v>
      </c>
      <c r="D8" s="47">
        <v>0</v>
      </c>
      <c r="E8" s="83" t="s">
        <v>245</v>
      </c>
      <c r="F8" s="47">
        <v>0</v>
      </c>
    </row>
    <row r="9" spans="1:6" ht="15.75" x14ac:dyDescent="0.2">
      <c r="A9" s="20">
        <v>4</v>
      </c>
      <c r="B9" s="422" t="s">
        <v>1043</v>
      </c>
      <c r="C9" s="86">
        <v>0</v>
      </c>
      <c r="D9" s="84" t="s">
        <v>245</v>
      </c>
      <c r="E9" s="86">
        <v>0</v>
      </c>
      <c r="F9" s="84" t="s">
        <v>245</v>
      </c>
    </row>
    <row r="10" spans="1:6" ht="15.75" x14ac:dyDescent="0.2">
      <c r="A10" s="20">
        <v>5</v>
      </c>
      <c r="B10" s="422" t="s">
        <v>1002</v>
      </c>
      <c r="C10" s="85">
        <f>C9-C6</f>
        <v>0</v>
      </c>
      <c r="D10" s="84" t="s">
        <v>245</v>
      </c>
      <c r="E10" s="85">
        <f>E9-E6</f>
        <v>0</v>
      </c>
      <c r="F10" s="84" t="s">
        <v>245</v>
      </c>
    </row>
    <row r="11" spans="1:6" ht="16.5" thickBot="1" x14ac:dyDescent="0.25">
      <c r="A11" s="21">
        <v>6</v>
      </c>
      <c r="B11" s="423" t="s">
        <v>186</v>
      </c>
      <c r="C11" s="88">
        <f>IF(C6=0,0,C6/D7)</f>
        <v>0</v>
      </c>
      <c r="D11" s="89" t="s">
        <v>245</v>
      </c>
      <c r="E11" s="88">
        <f>IF(E6=0,0,E6/F7)</f>
        <v>0</v>
      </c>
      <c r="F11" s="89" t="s">
        <v>245</v>
      </c>
    </row>
    <row r="12" spans="1:6" ht="15.75" x14ac:dyDescent="0.2">
      <c r="A12" s="13"/>
      <c r="B12" s="15"/>
      <c r="C12" s="13"/>
      <c r="D12" s="13"/>
    </row>
    <row r="13" spans="1:6" ht="15" x14ac:dyDescent="0.2">
      <c r="A13" s="900" t="s">
        <v>1227</v>
      </c>
      <c r="B13" s="901"/>
      <c r="C13" s="901"/>
      <c r="D13" s="902"/>
    </row>
    <row r="14" spans="1:6" ht="31.5" customHeight="1" x14ac:dyDescent="0.2">
      <c r="A14" s="937" t="s">
        <v>1038</v>
      </c>
      <c r="B14" s="938"/>
      <c r="C14" s="938"/>
      <c r="D14" s="939"/>
    </row>
  </sheetData>
  <mergeCells count="10">
    <mergeCell ref="E2:F2"/>
    <mergeCell ref="E3:F3"/>
    <mergeCell ref="A1:F1"/>
    <mergeCell ref="A14:D14"/>
    <mergeCell ref="A13:D13"/>
    <mergeCell ref="A2:B2"/>
    <mergeCell ref="C2:D2"/>
    <mergeCell ref="A3:A4"/>
    <mergeCell ref="B3:B4"/>
    <mergeCell ref="C3:D3"/>
  </mergeCells>
  <pageMargins left="0.7" right="0.7" top="0.75" bottom="0.75" header="0.3" footer="0.3"/>
  <pageSetup paperSize="9"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árok3">
    <tabColor indexed="60"/>
    <pageSetUpPr fitToPage="1"/>
  </sheetPr>
  <dimension ref="A1:O101"/>
  <sheetViews>
    <sheetView zoomScaleNormal="100" workbookViewId="0">
      <pane xSplit="1" ySplit="2" topLeftCell="B57" activePane="bottomRight" state="frozen"/>
      <selection activeCell="C48" sqref="C48"/>
      <selection pane="topRight" activeCell="C48" sqref="C48"/>
      <selection pane="bottomLeft" activeCell="C48" sqref="C48"/>
      <selection pane="bottomRight" activeCell="B63" sqref="B63"/>
    </sheetView>
  </sheetViews>
  <sheetFormatPr defaultRowHeight="15.75" x14ac:dyDescent="0.2"/>
  <cols>
    <col min="1" max="1" width="19.5703125" style="24" customWidth="1"/>
    <col min="2" max="2" width="113" style="9" customWidth="1"/>
    <col min="3" max="3" width="13.85546875" style="191" customWidth="1"/>
  </cols>
  <sheetData>
    <row r="1" spans="1:8" ht="19.5" thickBot="1" x14ac:dyDescent="0.3">
      <c r="A1" s="781" t="s">
        <v>918</v>
      </c>
      <c r="B1" s="782"/>
      <c r="C1" s="190"/>
    </row>
    <row r="2" spans="1:8" x14ac:dyDescent="0.2">
      <c r="A2" s="104" t="s">
        <v>164</v>
      </c>
      <c r="B2" s="104" t="s">
        <v>225</v>
      </c>
    </row>
    <row r="3" spans="1:8" ht="144.75" customHeight="1" x14ac:dyDescent="0.2">
      <c r="A3" s="153" t="s">
        <v>165</v>
      </c>
      <c r="B3" s="106" t="s">
        <v>244</v>
      </c>
    </row>
    <row r="4" spans="1:8" ht="56.25" customHeight="1" x14ac:dyDescent="0.2">
      <c r="A4" s="153" t="s">
        <v>166</v>
      </c>
      <c r="B4" s="153" t="s">
        <v>63</v>
      </c>
    </row>
    <row r="5" spans="1:8" ht="47.25" x14ac:dyDescent="0.2">
      <c r="A5" s="153" t="s">
        <v>35</v>
      </c>
      <c r="B5" s="106" t="s">
        <v>926</v>
      </c>
    </row>
    <row r="6" spans="1:8" ht="302.25" customHeight="1" x14ac:dyDescent="0.2">
      <c r="A6" s="153" t="s">
        <v>36</v>
      </c>
      <c r="B6" s="153" t="s">
        <v>1243</v>
      </c>
      <c r="D6" s="191"/>
    </row>
    <row r="7" spans="1:8" ht="38.25" customHeight="1" x14ac:dyDescent="0.2">
      <c r="A7" s="153" t="s">
        <v>37</v>
      </c>
      <c r="B7" s="106" t="s">
        <v>1244</v>
      </c>
      <c r="D7" s="191"/>
    </row>
    <row r="8" spans="1:8" ht="63.75" customHeight="1" x14ac:dyDescent="0.2">
      <c r="A8" s="105" t="s">
        <v>163</v>
      </c>
      <c r="B8" s="130" t="s">
        <v>1060</v>
      </c>
      <c r="D8" s="191"/>
    </row>
    <row r="9" spans="1:8" ht="21" customHeight="1" x14ac:dyDescent="0.2">
      <c r="A9" s="106" t="s">
        <v>600</v>
      </c>
      <c r="B9" s="106" t="s">
        <v>928</v>
      </c>
    </row>
    <row r="10" spans="1:8" ht="51.75" customHeight="1" x14ac:dyDescent="0.2">
      <c r="A10" s="109" t="s">
        <v>77</v>
      </c>
      <c r="B10" s="107" t="s">
        <v>1061</v>
      </c>
    </row>
    <row r="11" spans="1:8" ht="66" customHeight="1" x14ac:dyDescent="0.2">
      <c r="A11" s="105" t="s">
        <v>157</v>
      </c>
      <c r="B11" s="105" t="s">
        <v>808</v>
      </c>
    </row>
    <row r="12" spans="1:8" ht="63" x14ac:dyDescent="0.2">
      <c r="A12" s="107" t="s">
        <v>158</v>
      </c>
      <c r="B12" s="107" t="s">
        <v>1062</v>
      </c>
    </row>
    <row r="13" spans="1:8" ht="36" customHeight="1" x14ac:dyDescent="0.2">
      <c r="A13" s="108" t="s">
        <v>159</v>
      </c>
      <c r="B13" s="108" t="s">
        <v>729</v>
      </c>
    </row>
    <row r="14" spans="1:8" ht="66.75" customHeight="1" x14ac:dyDescent="0.2">
      <c r="A14" s="106" t="s">
        <v>160</v>
      </c>
      <c r="B14" s="115" t="s">
        <v>648</v>
      </c>
      <c r="C14" s="195"/>
      <c r="D14" s="195"/>
      <c r="E14" s="195"/>
      <c r="F14" s="195"/>
      <c r="G14" s="195"/>
      <c r="H14" s="195"/>
    </row>
    <row r="15" spans="1:8" ht="84" customHeight="1" x14ac:dyDescent="0.2">
      <c r="A15" s="106" t="s">
        <v>161</v>
      </c>
      <c r="B15" s="115" t="s">
        <v>1107</v>
      </c>
      <c r="C15" s="195"/>
      <c r="D15" s="195"/>
      <c r="E15" s="195"/>
      <c r="F15" s="195"/>
      <c r="G15" s="195"/>
      <c r="H15" s="195"/>
    </row>
    <row r="16" spans="1:8" ht="21.75" customHeight="1" x14ac:dyDescent="0.2">
      <c r="A16" s="106" t="s">
        <v>31</v>
      </c>
      <c r="B16" s="106" t="s">
        <v>596</v>
      </c>
    </row>
    <row r="17" spans="1:4" ht="52.5" customHeight="1" x14ac:dyDescent="0.2">
      <c r="A17" s="105" t="s">
        <v>23</v>
      </c>
      <c r="B17" s="105" t="s">
        <v>1063</v>
      </c>
      <c r="C17" s="195"/>
    </row>
    <row r="18" spans="1:4" ht="55.5" customHeight="1" x14ac:dyDescent="0.2">
      <c r="A18" s="153" t="s">
        <v>155</v>
      </c>
      <c r="B18" s="153" t="s">
        <v>919</v>
      </c>
    </row>
    <row r="19" spans="1:4" ht="33" customHeight="1" x14ac:dyDescent="0.2">
      <c r="A19" s="130" t="s">
        <v>229</v>
      </c>
      <c r="B19" s="130" t="s">
        <v>188</v>
      </c>
    </row>
    <row r="20" spans="1:4" ht="18" customHeight="1" x14ac:dyDescent="0.2">
      <c r="A20" s="153" t="s">
        <v>698</v>
      </c>
      <c r="B20" s="153" t="s">
        <v>867</v>
      </c>
    </row>
    <row r="21" spans="1:4" ht="31.5" x14ac:dyDescent="0.2">
      <c r="A21" s="153" t="s">
        <v>691</v>
      </c>
      <c r="B21" s="153" t="s">
        <v>932</v>
      </c>
    </row>
    <row r="22" spans="1:4" ht="18" customHeight="1" x14ac:dyDescent="0.2">
      <c r="A22" s="153" t="s">
        <v>613</v>
      </c>
      <c r="B22" s="153" t="s">
        <v>931</v>
      </c>
    </row>
    <row r="23" spans="1:4" ht="18" customHeight="1" x14ac:dyDescent="0.2">
      <c r="A23" s="153" t="s">
        <v>692</v>
      </c>
      <c r="B23" s="153" t="s">
        <v>933</v>
      </c>
    </row>
    <row r="24" spans="1:4" ht="18" customHeight="1" x14ac:dyDescent="0.2">
      <c r="A24" s="153" t="s">
        <v>879</v>
      </c>
      <c r="B24" s="153" t="s">
        <v>920</v>
      </c>
    </row>
    <row r="25" spans="1:4" ht="36" customHeight="1" x14ac:dyDescent="0.2">
      <c r="A25" s="153" t="s">
        <v>880</v>
      </c>
      <c r="B25" s="153" t="s">
        <v>881</v>
      </c>
    </row>
    <row r="26" spans="1:4" ht="55.5" customHeight="1" x14ac:dyDescent="0.2">
      <c r="A26" s="105" t="s">
        <v>16</v>
      </c>
      <c r="B26" s="105" t="s">
        <v>921</v>
      </c>
    </row>
    <row r="27" spans="1:4" ht="63" x14ac:dyDescent="0.2">
      <c r="A27" s="153" t="s">
        <v>156</v>
      </c>
      <c r="B27" s="153" t="s">
        <v>1101</v>
      </c>
      <c r="D27" s="191"/>
    </row>
    <row r="28" spans="1:4" ht="35.25" customHeight="1" x14ac:dyDescent="0.2">
      <c r="A28" s="105" t="s">
        <v>110</v>
      </c>
      <c r="B28" s="105" t="s">
        <v>449</v>
      </c>
    </row>
    <row r="29" spans="1:4" s="59" customFormat="1" ht="204.75" x14ac:dyDescent="0.2">
      <c r="A29" s="153" t="s">
        <v>268</v>
      </c>
      <c r="B29" s="106" t="s">
        <v>810</v>
      </c>
      <c r="C29" s="253"/>
    </row>
    <row r="30" spans="1:4" ht="31.5" x14ac:dyDescent="0.2">
      <c r="A30" s="108" t="s">
        <v>189</v>
      </c>
      <c r="B30" s="120" t="s">
        <v>701</v>
      </c>
    </row>
    <row r="31" spans="1:4" ht="78.75" x14ac:dyDescent="0.2">
      <c r="A31" s="106" t="s">
        <v>190</v>
      </c>
      <c r="B31" s="106" t="s">
        <v>140</v>
      </c>
      <c r="C31" s="192"/>
    </row>
    <row r="32" spans="1:4" ht="31.5" x14ac:dyDescent="0.2">
      <c r="A32" s="108" t="s">
        <v>191</v>
      </c>
      <c r="B32" s="108" t="s">
        <v>103</v>
      </c>
    </row>
    <row r="33" spans="1:15" ht="18" customHeight="1" x14ac:dyDescent="0.2">
      <c r="A33" s="108" t="s">
        <v>192</v>
      </c>
      <c r="B33" s="108" t="s">
        <v>104</v>
      </c>
    </row>
    <row r="34" spans="1:15" ht="18" customHeight="1" x14ac:dyDescent="0.2">
      <c r="A34" s="108" t="s">
        <v>193</v>
      </c>
      <c r="B34" s="108" t="s">
        <v>119</v>
      </c>
    </row>
    <row r="35" spans="1:15" ht="18" customHeight="1" x14ac:dyDescent="0.2">
      <c r="A35" s="108" t="s">
        <v>194</v>
      </c>
      <c r="B35" s="108" t="s">
        <v>730</v>
      </c>
      <c r="C35" s="192"/>
    </row>
    <row r="36" spans="1:15" ht="78.75" x14ac:dyDescent="0.2">
      <c r="A36" s="108" t="s">
        <v>242</v>
      </c>
      <c r="B36" s="108" t="s">
        <v>936</v>
      </c>
    </row>
    <row r="37" spans="1:15" ht="36.75" customHeight="1" x14ac:dyDescent="0.2">
      <c r="A37" s="108" t="s">
        <v>105</v>
      </c>
      <c r="B37" s="108" t="s">
        <v>937</v>
      </c>
    </row>
    <row r="38" spans="1:15" ht="36.75" customHeight="1" x14ac:dyDescent="0.2">
      <c r="A38" s="108" t="s">
        <v>106</v>
      </c>
      <c r="B38" s="108" t="s">
        <v>939</v>
      </c>
      <c r="D38" s="191"/>
      <c r="E38" s="191"/>
    </row>
    <row r="39" spans="1:15" ht="47.25" x14ac:dyDescent="0.2">
      <c r="A39" s="108" t="s">
        <v>107</v>
      </c>
      <c r="B39" s="106" t="s">
        <v>720</v>
      </c>
      <c r="D39" s="191"/>
      <c r="E39" s="191"/>
    </row>
    <row r="40" spans="1:15" ht="36.75" customHeight="1" x14ac:dyDescent="0.2">
      <c r="A40" s="108" t="s">
        <v>108</v>
      </c>
      <c r="B40" s="108" t="s">
        <v>597</v>
      </c>
      <c r="D40" s="191"/>
      <c r="E40" s="191"/>
    </row>
    <row r="41" spans="1:15" ht="18" customHeight="1" x14ac:dyDescent="0.2">
      <c r="A41" s="106" t="s">
        <v>109</v>
      </c>
      <c r="B41" s="106" t="s">
        <v>59</v>
      </c>
      <c r="D41" s="191"/>
      <c r="E41" s="191"/>
    </row>
    <row r="42" spans="1:15" ht="30" customHeight="1" x14ac:dyDescent="0.2">
      <c r="A42" s="161" t="s">
        <v>700</v>
      </c>
      <c r="B42" s="161" t="s">
        <v>699</v>
      </c>
      <c r="D42" s="191"/>
      <c r="E42" s="191"/>
    </row>
    <row r="43" spans="1:15" ht="33.75" customHeight="1" x14ac:dyDescent="0.2">
      <c r="A43" s="105" t="s">
        <v>17</v>
      </c>
      <c r="B43" s="105" t="s">
        <v>1064</v>
      </c>
      <c r="D43" s="191"/>
      <c r="E43" s="191"/>
    </row>
    <row r="44" spans="1:15" ht="33.75" customHeight="1" x14ac:dyDescent="0.2">
      <c r="A44" s="105" t="s">
        <v>195</v>
      </c>
      <c r="B44" s="105" t="s">
        <v>1065</v>
      </c>
      <c r="D44" s="191"/>
      <c r="E44" s="191"/>
    </row>
    <row r="45" spans="1:15" ht="31.5" x14ac:dyDescent="0.2">
      <c r="A45" s="115" t="s">
        <v>674</v>
      </c>
      <c r="B45" s="115" t="s">
        <v>706</v>
      </c>
      <c r="D45" s="191"/>
      <c r="E45" s="191"/>
    </row>
    <row r="46" spans="1:15" ht="33" customHeight="1" x14ac:dyDescent="0.2">
      <c r="A46" s="106" t="s">
        <v>120</v>
      </c>
      <c r="B46" s="106" t="s">
        <v>1094</v>
      </c>
      <c r="D46" s="191"/>
      <c r="E46" s="191"/>
      <c r="O46" s="182" t="s">
        <v>1109</v>
      </c>
    </row>
    <row r="47" spans="1:15" ht="33" customHeight="1" x14ac:dyDescent="0.2">
      <c r="A47" s="105" t="s">
        <v>888</v>
      </c>
      <c r="B47" s="105" t="s">
        <v>1066</v>
      </c>
      <c r="D47" s="191"/>
      <c r="E47" s="191"/>
    </row>
    <row r="48" spans="1:15" ht="33" customHeight="1" x14ac:dyDescent="0.2">
      <c r="A48" s="106" t="s">
        <v>889</v>
      </c>
      <c r="B48" s="115" t="s">
        <v>891</v>
      </c>
      <c r="D48" s="191"/>
      <c r="E48" s="191"/>
    </row>
    <row r="49" spans="1:5" ht="33" customHeight="1" x14ac:dyDescent="0.2">
      <c r="A49" s="106" t="s">
        <v>890</v>
      </c>
      <c r="B49" s="115" t="s">
        <v>1095</v>
      </c>
      <c r="D49" s="191"/>
      <c r="E49" s="191"/>
    </row>
    <row r="50" spans="1:5" ht="63" x14ac:dyDescent="0.2">
      <c r="A50" s="105" t="s">
        <v>18</v>
      </c>
      <c r="B50" s="105" t="s">
        <v>639</v>
      </c>
      <c r="D50" s="191"/>
      <c r="E50" s="191"/>
    </row>
    <row r="51" spans="1:5" ht="18" customHeight="1" x14ac:dyDescent="0.2">
      <c r="A51" s="108" t="s">
        <v>315</v>
      </c>
      <c r="B51" s="120" t="s">
        <v>647</v>
      </c>
      <c r="D51" s="191"/>
      <c r="E51" s="191"/>
    </row>
    <row r="52" spans="1:5" ht="33" customHeight="1" x14ac:dyDescent="0.2">
      <c r="A52" s="106" t="s">
        <v>61</v>
      </c>
      <c r="B52" s="106" t="s">
        <v>809</v>
      </c>
      <c r="D52" s="191"/>
      <c r="E52" s="191"/>
    </row>
    <row r="53" spans="1:5" ht="18" customHeight="1" x14ac:dyDescent="0.2">
      <c r="A53" s="108" t="s">
        <v>605</v>
      </c>
      <c r="B53" s="108" t="s">
        <v>1103</v>
      </c>
      <c r="D53" s="191"/>
      <c r="E53" s="191"/>
    </row>
    <row r="54" spans="1:5" ht="50.25" customHeight="1" x14ac:dyDescent="0.2">
      <c r="A54" s="105" t="s">
        <v>228</v>
      </c>
      <c r="B54" s="105" t="s">
        <v>640</v>
      </c>
      <c r="D54" s="191"/>
      <c r="E54" s="191"/>
    </row>
    <row r="55" spans="1:5" s="59" customFormat="1" ht="33" customHeight="1" x14ac:dyDescent="0.2">
      <c r="A55" s="105" t="s">
        <v>138</v>
      </c>
      <c r="B55" s="105" t="s">
        <v>641</v>
      </c>
      <c r="C55" s="191"/>
      <c r="D55" s="191"/>
      <c r="E55" s="191"/>
    </row>
    <row r="56" spans="1:5" s="59" customFormat="1" ht="18" customHeight="1" x14ac:dyDescent="0.2">
      <c r="A56" s="130" t="s">
        <v>285</v>
      </c>
      <c r="B56" s="105" t="s">
        <v>1102</v>
      </c>
      <c r="C56" s="191"/>
      <c r="D56" s="191"/>
      <c r="E56" s="191"/>
    </row>
    <row r="57" spans="1:5" s="59" customFormat="1" ht="31.5" x14ac:dyDescent="0.2">
      <c r="A57" s="115" t="s">
        <v>201</v>
      </c>
      <c r="B57" s="115" t="s">
        <v>121</v>
      </c>
      <c r="C57" s="191"/>
      <c r="D57" s="191"/>
      <c r="E57" s="191"/>
    </row>
    <row r="58" spans="1:5" s="59" customFormat="1" ht="18" customHeight="1" x14ac:dyDescent="0.2">
      <c r="A58" s="120" t="s">
        <v>311</v>
      </c>
      <c r="B58" s="120" t="s">
        <v>731</v>
      </c>
      <c r="C58" s="191"/>
      <c r="D58" s="191"/>
      <c r="E58" s="191"/>
    </row>
    <row r="59" spans="1:5" s="59" customFormat="1" ht="18" customHeight="1" x14ac:dyDescent="0.2">
      <c r="A59" s="120" t="s">
        <v>646</v>
      </c>
      <c r="B59" s="121" t="s">
        <v>1067</v>
      </c>
      <c r="C59" s="191"/>
      <c r="D59" s="191"/>
      <c r="E59" s="191"/>
    </row>
    <row r="60" spans="1:5" s="59" customFormat="1" ht="18" customHeight="1" x14ac:dyDescent="0.2">
      <c r="A60" s="120" t="s">
        <v>653</v>
      </c>
      <c r="B60" s="121" t="s">
        <v>1068</v>
      </c>
      <c r="C60" s="191"/>
      <c r="D60" s="191"/>
      <c r="E60" s="191"/>
    </row>
    <row r="61" spans="1:5" ht="47.25" x14ac:dyDescent="0.2">
      <c r="A61" s="105" t="s">
        <v>19</v>
      </c>
      <c r="B61" s="105" t="s">
        <v>131</v>
      </c>
      <c r="D61" s="191"/>
      <c r="E61" s="191"/>
    </row>
    <row r="62" spans="1:5" ht="33" customHeight="1" x14ac:dyDescent="0.2">
      <c r="A62" s="106" t="s">
        <v>779</v>
      </c>
      <c r="B62" s="106" t="s">
        <v>92</v>
      </c>
      <c r="D62" s="191"/>
      <c r="E62" s="191"/>
    </row>
    <row r="63" spans="1:5" ht="47.25" x14ac:dyDescent="0.2">
      <c r="A63" s="120" t="s">
        <v>621</v>
      </c>
      <c r="B63" s="120" t="s">
        <v>1108</v>
      </c>
      <c r="D63" s="191"/>
      <c r="E63" s="191"/>
    </row>
    <row r="64" spans="1:5" ht="46.9" customHeight="1" x14ac:dyDescent="0.2">
      <c r="A64" s="120" t="s">
        <v>622</v>
      </c>
      <c r="B64" s="120" t="s">
        <v>1110</v>
      </c>
      <c r="D64" s="191"/>
      <c r="E64" s="191"/>
    </row>
    <row r="65" spans="1:11" ht="47.25" x14ac:dyDescent="0.2">
      <c r="A65" s="115" t="s">
        <v>91</v>
      </c>
      <c r="B65" s="115" t="s">
        <v>1245</v>
      </c>
      <c r="D65" s="191"/>
      <c r="E65" s="191"/>
    </row>
    <row r="66" spans="1:11" ht="46.9" customHeight="1" x14ac:dyDescent="0.2">
      <c r="A66" s="120" t="s">
        <v>623</v>
      </c>
      <c r="B66" s="106" t="s">
        <v>868</v>
      </c>
      <c r="D66" s="191"/>
      <c r="E66" s="191"/>
    </row>
    <row r="67" spans="1:11" s="62" customFormat="1" ht="33" customHeight="1" x14ac:dyDescent="0.2">
      <c r="A67" s="105" t="s">
        <v>20</v>
      </c>
      <c r="B67" s="105" t="s">
        <v>945</v>
      </c>
      <c r="C67" s="191"/>
      <c r="D67" s="191"/>
      <c r="E67" s="191"/>
    </row>
    <row r="68" spans="1:11" s="229" customFormat="1" ht="18" customHeight="1" x14ac:dyDescent="0.2">
      <c r="A68" s="153" t="s">
        <v>784</v>
      </c>
      <c r="B68" s="322" t="s">
        <v>1104</v>
      </c>
      <c r="C68" s="191"/>
      <c r="D68" s="191"/>
      <c r="E68" s="191"/>
    </row>
    <row r="69" spans="1:11" s="59" customFormat="1" ht="31.5" x14ac:dyDescent="0.2">
      <c r="A69" s="115" t="s">
        <v>796</v>
      </c>
      <c r="B69" s="106" t="s">
        <v>139</v>
      </c>
      <c r="C69" s="191"/>
      <c r="D69" s="191"/>
      <c r="E69" s="191"/>
    </row>
    <row r="70" spans="1:11" ht="31.5" customHeight="1" x14ac:dyDescent="0.2">
      <c r="A70" s="115" t="s">
        <v>721</v>
      </c>
      <c r="B70" s="106" t="s">
        <v>946</v>
      </c>
      <c r="D70" s="191"/>
      <c r="E70" s="191"/>
    </row>
    <row r="71" spans="1:11" ht="18" customHeight="1" thickBot="1" x14ac:dyDescent="0.25">
      <c r="A71" s="256" t="s">
        <v>797</v>
      </c>
      <c r="B71" s="109" t="s">
        <v>1246</v>
      </c>
      <c r="D71" s="191"/>
      <c r="E71" s="191"/>
    </row>
    <row r="72" spans="1:11" ht="34.5" customHeight="1" thickBot="1" x14ac:dyDescent="0.25">
      <c r="A72" s="258" t="s">
        <v>269</v>
      </c>
      <c r="B72" s="258" t="s">
        <v>922</v>
      </c>
      <c r="D72" s="191"/>
      <c r="E72" s="191"/>
      <c r="K72" s="182"/>
    </row>
    <row r="73" spans="1:11" ht="34.5" customHeight="1" x14ac:dyDescent="0.2">
      <c r="A73" s="257" t="s">
        <v>258</v>
      </c>
      <c r="B73" s="257" t="s">
        <v>869</v>
      </c>
      <c r="D73" s="191"/>
      <c r="E73" s="191"/>
    </row>
    <row r="74" spans="1:11" ht="21" customHeight="1" x14ac:dyDescent="0.2">
      <c r="A74" s="106" t="s">
        <v>270</v>
      </c>
      <c r="B74" s="106" t="s">
        <v>1069</v>
      </c>
      <c r="D74" s="191"/>
      <c r="E74" s="191"/>
    </row>
    <row r="75" spans="1:11" ht="31.5" customHeight="1" x14ac:dyDescent="0.2">
      <c r="A75" s="108" t="s">
        <v>32</v>
      </c>
      <c r="B75" s="108" t="s">
        <v>152</v>
      </c>
      <c r="D75" s="191"/>
      <c r="E75" s="191"/>
    </row>
    <row r="76" spans="1:11" ht="31.5" customHeight="1" x14ac:dyDescent="0.2">
      <c r="A76" s="106" t="s">
        <v>58</v>
      </c>
      <c r="B76" s="106" t="s">
        <v>925</v>
      </c>
      <c r="D76" s="191"/>
      <c r="E76" s="191"/>
    </row>
    <row r="77" spans="1:11" ht="33.75" customHeight="1" x14ac:dyDescent="0.2">
      <c r="A77" s="119" t="s">
        <v>598</v>
      </c>
      <c r="B77" s="120" t="s">
        <v>707</v>
      </c>
    </row>
    <row r="78" spans="1:11" ht="47.25" x14ac:dyDescent="0.2">
      <c r="A78" s="294" t="s">
        <v>1024</v>
      </c>
      <c r="B78" s="294" t="s">
        <v>1025</v>
      </c>
      <c r="C78" s="294" t="s">
        <v>892</v>
      </c>
    </row>
    <row r="79" spans="1:11" ht="31.5" x14ac:dyDescent="0.2">
      <c r="A79" s="294" t="s">
        <v>923</v>
      </c>
      <c r="B79" s="294" t="s">
        <v>1031</v>
      </c>
      <c r="C79" s="294" t="s">
        <v>892</v>
      </c>
    </row>
    <row r="80" spans="1:11" ht="63" x14ac:dyDescent="0.2">
      <c r="A80" s="105" t="s">
        <v>111</v>
      </c>
      <c r="B80" s="105" t="s">
        <v>924</v>
      </c>
    </row>
    <row r="81" spans="1:6" ht="18" customHeight="1" x14ac:dyDescent="0.2">
      <c r="A81" s="106" t="s">
        <v>64</v>
      </c>
      <c r="B81" s="106" t="s">
        <v>708</v>
      </c>
    </row>
    <row r="82" spans="1:6" ht="19.5" customHeight="1" x14ac:dyDescent="0.2">
      <c r="A82" s="108" t="s">
        <v>243</v>
      </c>
      <c r="B82" s="108" t="s">
        <v>38</v>
      </c>
    </row>
    <row r="83" spans="1:6" ht="19.5" customHeight="1" x14ac:dyDescent="0.2">
      <c r="A83" s="120" t="s">
        <v>833</v>
      </c>
      <c r="B83" s="120" t="s">
        <v>848</v>
      </c>
      <c r="C83" s="192"/>
    </row>
    <row r="84" spans="1:6" ht="21" customHeight="1" x14ac:dyDescent="0.2">
      <c r="A84" s="120" t="s">
        <v>856</v>
      </c>
      <c r="B84" s="108" t="s">
        <v>830</v>
      </c>
      <c r="C84" s="192"/>
    </row>
    <row r="85" spans="1:6" ht="25.5" customHeight="1" x14ac:dyDescent="0.2">
      <c r="A85" s="120" t="s">
        <v>857</v>
      </c>
      <c r="B85" s="120" t="s">
        <v>858</v>
      </c>
      <c r="C85" s="192"/>
    </row>
    <row r="86" spans="1:6" ht="31.5" customHeight="1" x14ac:dyDescent="0.2">
      <c r="A86" s="120" t="s">
        <v>859</v>
      </c>
      <c r="B86" s="108" t="s">
        <v>831</v>
      </c>
      <c r="C86" s="192"/>
    </row>
    <row r="87" spans="1:6" ht="31.5" customHeight="1" x14ac:dyDescent="0.2">
      <c r="A87" s="120" t="s">
        <v>860</v>
      </c>
      <c r="B87" s="108" t="s">
        <v>832</v>
      </c>
      <c r="C87" s="192"/>
    </row>
    <row r="88" spans="1:6" ht="47.25" x14ac:dyDescent="0.2">
      <c r="A88" s="115" t="s">
        <v>861</v>
      </c>
      <c r="B88" s="106" t="s">
        <v>780</v>
      </c>
      <c r="C88" s="194"/>
      <c r="F88" s="182"/>
    </row>
    <row r="89" spans="1:6" ht="31.5" customHeight="1" x14ac:dyDescent="0.2">
      <c r="A89" s="115" t="s">
        <v>862</v>
      </c>
      <c r="B89" s="106" t="s">
        <v>947</v>
      </c>
    </row>
    <row r="90" spans="1:6" ht="61.5" customHeight="1" x14ac:dyDescent="0.2">
      <c r="A90" s="105" t="s">
        <v>113</v>
      </c>
      <c r="B90" s="105" t="s">
        <v>950</v>
      </c>
    </row>
    <row r="91" spans="1:6" s="54" customFormat="1" ht="49.5" customHeight="1" x14ac:dyDescent="0.2">
      <c r="A91" s="120" t="s">
        <v>863</v>
      </c>
      <c r="B91" s="120" t="s">
        <v>951</v>
      </c>
      <c r="C91" s="193"/>
    </row>
    <row r="92" spans="1:6" ht="130.5" customHeight="1" x14ac:dyDescent="0.2">
      <c r="A92" s="105" t="s">
        <v>271</v>
      </c>
      <c r="B92" s="105" t="s">
        <v>1106</v>
      </c>
      <c r="C92" s="193"/>
    </row>
    <row r="93" spans="1:6" ht="49.5" customHeight="1" x14ac:dyDescent="0.2">
      <c r="A93" s="105" t="s">
        <v>196</v>
      </c>
      <c r="B93" s="105" t="s">
        <v>1070</v>
      </c>
      <c r="C93" s="193"/>
    </row>
    <row r="94" spans="1:6" ht="37.5" customHeight="1" x14ac:dyDescent="0.2">
      <c r="A94" s="161" t="s">
        <v>675</v>
      </c>
      <c r="B94" s="161" t="s">
        <v>1071</v>
      </c>
      <c r="C94" s="193"/>
    </row>
    <row r="95" spans="1:6" ht="31.5" x14ac:dyDescent="0.2">
      <c r="A95" s="105" t="s">
        <v>33</v>
      </c>
      <c r="B95" s="105" t="s">
        <v>1072</v>
      </c>
      <c r="C95" s="193"/>
    </row>
    <row r="96" spans="1:6" ht="63" x14ac:dyDescent="0.2">
      <c r="A96" s="294" t="s">
        <v>1011</v>
      </c>
      <c r="B96" s="294" t="s">
        <v>1281</v>
      </c>
      <c r="C96" s="294" t="s">
        <v>892</v>
      </c>
    </row>
    <row r="97" spans="1:4" ht="49.15" customHeight="1" x14ac:dyDescent="0.2">
      <c r="A97" s="294" t="s">
        <v>1032</v>
      </c>
      <c r="B97" s="294" t="s">
        <v>1284</v>
      </c>
      <c r="C97" s="294" t="s">
        <v>892</v>
      </c>
    </row>
    <row r="98" spans="1:4" ht="66.75" customHeight="1" x14ac:dyDescent="0.2">
      <c r="A98" s="105" t="s">
        <v>215</v>
      </c>
      <c r="B98" s="105" t="s">
        <v>654</v>
      </c>
    </row>
    <row r="99" spans="1:4" ht="31.5" customHeight="1" x14ac:dyDescent="0.2">
      <c r="A99" s="105" t="s">
        <v>445</v>
      </c>
      <c r="B99" s="105" t="s">
        <v>1073</v>
      </c>
      <c r="D99" s="191"/>
    </row>
    <row r="100" spans="1:4" ht="31.5" customHeight="1" x14ac:dyDescent="0.2">
      <c r="A100" s="105" t="s">
        <v>446</v>
      </c>
      <c r="B100" s="105" t="s">
        <v>1074</v>
      </c>
      <c r="D100" s="191"/>
    </row>
    <row r="101" spans="1:4" ht="32.25" thickBot="1" x14ac:dyDescent="0.25">
      <c r="A101" s="555" t="s">
        <v>1275</v>
      </c>
      <c r="B101" s="555" t="s">
        <v>1299</v>
      </c>
      <c r="C101" s="294" t="s">
        <v>892</v>
      </c>
    </row>
  </sheetData>
  <mergeCells count="1">
    <mergeCell ref="A1:B1"/>
  </mergeCells>
  <phoneticPr fontId="6" type="noConversion"/>
  <pageMargins left="0.55118110236220474" right="0.23622047244094491" top="0.51181102362204722" bottom="0.51181102362204722" header="0.31496062992125984" footer="0.23622047244094491"/>
  <pageSetup paperSize="9" scale="73" fitToHeight="5" orientation="portrait" r:id="rId1"/>
  <headerFooter alignWithMargins="0">
    <oddFooter>&amp;C&amp;P z &amp;N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árok25">
    <tabColor indexed="42"/>
    <pageSetUpPr fitToPage="1"/>
  </sheetPr>
  <dimension ref="A1:S15"/>
  <sheetViews>
    <sheetView zoomScaleNormal="100" workbookViewId="0">
      <pane xSplit="1" ySplit="5" topLeftCell="B6" activePane="bottomRight" state="frozen"/>
      <selection pane="topRight" activeCell="B1" sqref="B1"/>
      <selection pane="bottomLeft" activeCell="A6" sqref="A6"/>
      <selection pane="bottomRight" activeCell="H11" sqref="H11"/>
    </sheetView>
  </sheetViews>
  <sheetFormatPr defaultColWidth="9.140625" defaultRowHeight="15.75" x14ac:dyDescent="0.2"/>
  <cols>
    <col min="1" max="1" width="8.85546875" style="44" customWidth="1"/>
    <col min="2" max="2" width="20.5703125" style="44" customWidth="1"/>
    <col min="3" max="3" width="18.28515625" style="44" customWidth="1"/>
    <col min="4" max="4" width="15.85546875" style="44" customWidth="1"/>
    <col min="5" max="5" width="15.7109375" style="44" customWidth="1"/>
    <col min="6" max="6" width="14.5703125" style="44" customWidth="1"/>
    <col min="7" max="7" width="18.7109375" style="44" customWidth="1"/>
    <col min="8" max="8" width="20.28515625" style="44" customWidth="1"/>
    <col min="9" max="9" width="18" style="44" customWidth="1"/>
    <col min="10" max="10" width="16.28515625" style="44" customWidth="1"/>
    <col min="11" max="11" width="16.85546875" style="44" customWidth="1"/>
    <col min="12" max="12" width="13.140625" style="44" customWidth="1"/>
    <col min="13" max="13" width="17.7109375" style="44" customWidth="1"/>
    <col min="14" max="16384" width="9.140625" style="44"/>
  </cols>
  <sheetData>
    <row r="1" spans="1:19" s="503" customFormat="1" ht="35.1" customHeight="1" thickBot="1" x14ac:dyDescent="0.25">
      <c r="A1" s="1014" t="s">
        <v>974</v>
      </c>
      <c r="B1" s="1015"/>
      <c r="C1" s="1015"/>
      <c r="D1" s="1015"/>
      <c r="E1" s="1015"/>
      <c r="F1" s="1015"/>
      <c r="G1" s="1015"/>
      <c r="H1" s="1015"/>
      <c r="I1" s="1015"/>
      <c r="J1" s="1015"/>
      <c r="K1" s="1015"/>
      <c r="L1" s="1015"/>
      <c r="M1" s="1016"/>
    </row>
    <row r="2" spans="1:19" s="503" customFormat="1" ht="42.75" customHeight="1" x14ac:dyDescent="0.2">
      <c r="A2" s="842" t="s">
        <v>1301</v>
      </c>
      <c r="B2" s="843"/>
      <c r="C2" s="843"/>
      <c r="D2" s="843"/>
      <c r="E2" s="843"/>
      <c r="F2" s="843"/>
      <c r="G2" s="843"/>
      <c r="H2" s="843"/>
      <c r="I2" s="843"/>
      <c r="J2" s="843"/>
      <c r="K2" s="843"/>
      <c r="L2" s="843"/>
      <c r="M2" s="844"/>
    </row>
    <row r="3" spans="1:19" s="503" customFormat="1" ht="45.75" customHeight="1" x14ac:dyDescent="0.2">
      <c r="A3" s="1020" t="s">
        <v>145</v>
      </c>
      <c r="B3" s="1022" t="s">
        <v>895</v>
      </c>
      <c r="C3" s="1022"/>
      <c r="D3" s="1022"/>
      <c r="E3" s="1022"/>
      <c r="F3" s="1022"/>
      <c r="G3" s="1022"/>
      <c r="H3" s="1022" t="s">
        <v>975</v>
      </c>
      <c r="I3" s="1022"/>
      <c r="J3" s="1022"/>
      <c r="K3" s="1022"/>
      <c r="L3" s="1022"/>
      <c r="M3" s="1023"/>
    </row>
    <row r="4" spans="1:19" s="507" customFormat="1" ht="171.75" customHeight="1" x14ac:dyDescent="0.2">
      <c r="A4" s="1021"/>
      <c r="B4" s="504" t="s">
        <v>659</v>
      </c>
      <c r="C4" s="504" t="s">
        <v>660</v>
      </c>
      <c r="D4" s="504" t="s">
        <v>168</v>
      </c>
      <c r="E4" s="504" t="s">
        <v>66</v>
      </c>
      <c r="F4" s="504" t="s">
        <v>1256</v>
      </c>
      <c r="G4" s="504" t="s">
        <v>143</v>
      </c>
      <c r="H4" s="504" t="s">
        <v>659</v>
      </c>
      <c r="I4" s="504" t="s">
        <v>660</v>
      </c>
      <c r="J4" s="504" t="s">
        <v>168</v>
      </c>
      <c r="K4" s="504" t="s">
        <v>66</v>
      </c>
      <c r="L4" s="505" t="s">
        <v>1257</v>
      </c>
      <c r="M4" s="506" t="s">
        <v>143</v>
      </c>
    </row>
    <row r="5" spans="1:19" s="503" customFormat="1" x14ac:dyDescent="0.2">
      <c r="A5" s="508"/>
      <c r="B5" s="505" t="s">
        <v>217</v>
      </c>
      <c r="C5" s="505" t="s">
        <v>218</v>
      </c>
      <c r="D5" s="505" t="s">
        <v>219</v>
      </c>
      <c r="E5" s="505" t="s">
        <v>226</v>
      </c>
      <c r="F5" s="505" t="s">
        <v>220</v>
      </c>
      <c r="G5" s="505" t="s">
        <v>606</v>
      </c>
      <c r="H5" s="505" t="s">
        <v>222</v>
      </c>
      <c r="I5" s="505" t="s">
        <v>223</v>
      </c>
      <c r="J5" s="505" t="s">
        <v>224</v>
      </c>
      <c r="K5" s="505" t="s">
        <v>607</v>
      </c>
      <c r="L5" s="507" t="s">
        <v>608</v>
      </c>
      <c r="M5" s="506" t="s">
        <v>717</v>
      </c>
    </row>
    <row r="6" spans="1:19" ht="36" customHeight="1" thickBot="1" x14ac:dyDescent="0.25">
      <c r="A6" s="51">
        <v>1</v>
      </c>
      <c r="B6" s="733">
        <v>10890161.380000001</v>
      </c>
      <c r="C6" s="733">
        <v>5375379.4299999997</v>
      </c>
      <c r="D6" s="733">
        <v>838922.57</v>
      </c>
      <c r="E6" s="733">
        <v>1656314.39</v>
      </c>
      <c r="F6" s="733">
        <v>845653.98</v>
      </c>
      <c r="G6" s="734">
        <f>SUM(B6:F6)</f>
        <v>19606431.75</v>
      </c>
      <c r="H6" s="733">
        <v>10684353.59</v>
      </c>
      <c r="I6" s="733">
        <v>5258562.75</v>
      </c>
      <c r="J6" s="733">
        <v>1686928.33</v>
      </c>
      <c r="K6" s="733">
        <v>1446926.5</v>
      </c>
      <c r="L6" s="733">
        <v>777519.16</v>
      </c>
      <c r="M6" s="735">
        <f>SUM(H6:L6)</f>
        <v>19854290.330000002</v>
      </c>
      <c r="N6" s="1012" t="s">
        <v>1418</v>
      </c>
      <c r="O6" s="1013"/>
      <c r="P6" s="1013"/>
      <c r="Q6" s="1013"/>
      <c r="R6" s="1013"/>
      <c r="S6" s="1013"/>
    </row>
    <row r="7" spans="1:19" x14ac:dyDescent="0.2">
      <c r="H7" s="228">
        <f>B6+'T11-Zdroje KV'!D15-'T5 - Analýza nákladov'!E91</f>
        <v>10674693.430000002</v>
      </c>
      <c r="I7" s="228">
        <f>C6+'T11-Zdroje KV'!D16-'T5 - Analýza nákladov'!E93</f>
        <v>5176451.43</v>
      </c>
    </row>
    <row r="8" spans="1:19" x14ac:dyDescent="0.2">
      <c r="H8" s="618">
        <f>SUM(H6)-H7</f>
        <v>9660.1599999982864</v>
      </c>
      <c r="I8" s="618">
        <f>SUM(I6)-I7</f>
        <v>82111.320000000298</v>
      </c>
    </row>
    <row r="9" spans="1:19" ht="15.75" customHeight="1" x14ac:dyDescent="0.2">
      <c r="B9" s="185" t="s">
        <v>702</v>
      </c>
      <c r="C9" s="185"/>
      <c r="H9" s="619" t="s">
        <v>1422</v>
      </c>
      <c r="I9" s="619"/>
    </row>
    <row r="11" spans="1:19" x14ac:dyDescent="0.2">
      <c r="B11" s="185" t="s">
        <v>620</v>
      </c>
      <c r="C11" s="185"/>
    </row>
    <row r="13" spans="1:19" x14ac:dyDescent="0.2">
      <c r="B13" s="1017" t="s">
        <v>1265</v>
      </c>
      <c r="C13" s="1018"/>
      <c r="D13" s="1018"/>
      <c r="E13" s="1019"/>
    </row>
    <row r="14" spans="1:19" ht="29.25" customHeight="1" x14ac:dyDescent="0.2">
      <c r="A14" s="981" t="s">
        <v>1421</v>
      </c>
      <c r="B14" s="981"/>
      <c r="C14" s="981"/>
      <c r="D14" s="981"/>
      <c r="E14" s="981"/>
      <c r="F14" s="981"/>
      <c r="G14" s="981"/>
      <c r="H14" s="981"/>
      <c r="I14" s="981"/>
      <c r="J14" s="981"/>
      <c r="K14" s="981"/>
      <c r="L14" s="981"/>
      <c r="M14" s="981"/>
    </row>
    <row r="15" spans="1:19" ht="29.25" customHeight="1" x14ac:dyDescent="0.2">
      <c r="A15" s="981" t="s">
        <v>1417</v>
      </c>
      <c r="B15" s="981"/>
      <c r="C15" s="981"/>
      <c r="D15" s="981"/>
      <c r="E15" s="981"/>
      <c r="F15" s="981"/>
      <c r="G15" s="981"/>
      <c r="H15" s="981"/>
      <c r="I15" s="981"/>
      <c r="J15" s="981"/>
      <c r="K15" s="981"/>
      <c r="L15" s="981"/>
      <c r="M15" s="981"/>
    </row>
  </sheetData>
  <mergeCells count="9">
    <mergeCell ref="N6:S6"/>
    <mergeCell ref="A15:M15"/>
    <mergeCell ref="A14:M14"/>
    <mergeCell ref="A1:M1"/>
    <mergeCell ref="A2:M2"/>
    <mergeCell ref="B13:E13"/>
    <mergeCell ref="A3:A4"/>
    <mergeCell ref="B3:G3"/>
    <mergeCell ref="H3:M3"/>
  </mergeCells>
  <phoneticPr fontId="24" type="noConversion"/>
  <pageMargins left="0.4" right="0.27" top="0.98425196850393704" bottom="0.98425196850393704" header="0.51181102362204722" footer="0.51181102362204722"/>
  <pageSetup paperSize="9" scale="66" orientation="landscape" r:id="rId1"/>
  <headerFooter alignWithMargins="0"/>
  <ignoredErrors>
    <ignoredError sqref="G6" formulaRange="1"/>
  </ignoredError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FF00"/>
    <pageSetUpPr fitToPage="1"/>
  </sheetPr>
  <dimension ref="A1:G45"/>
  <sheetViews>
    <sheetView zoomScaleNormal="100" workbookViewId="0">
      <pane xSplit="3" ySplit="3" topLeftCell="D4" activePane="bottomRight" state="frozen"/>
      <selection pane="topRight" activeCell="D1" sqref="D1"/>
      <selection pane="bottomLeft" activeCell="A4" sqref="A4"/>
      <selection pane="bottomRight" activeCell="H36" sqref="H36"/>
    </sheetView>
  </sheetViews>
  <sheetFormatPr defaultColWidth="9.140625" defaultRowHeight="15.75" x14ac:dyDescent="0.2"/>
  <cols>
    <col min="1" max="1" width="7.28515625" style="93" customWidth="1"/>
    <col min="2" max="2" width="39.85546875" style="93" customWidth="1"/>
    <col min="3" max="3" width="9.42578125" style="93" customWidth="1"/>
    <col min="4" max="4" width="18.42578125" style="93" customWidth="1"/>
    <col min="5" max="5" width="16.7109375" style="93" customWidth="1"/>
    <col min="6" max="6" width="15.42578125" style="93" customWidth="1"/>
    <col min="7" max="7" width="10" style="93" bestFit="1" customWidth="1"/>
    <col min="8" max="16384" width="9.140625" style="93"/>
  </cols>
  <sheetData>
    <row r="1" spans="1:6" s="509" customFormat="1" ht="50.1" customHeight="1" thickBot="1" x14ac:dyDescent="0.25">
      <c r="A1" s="1030" t="s">
        <v>976</v>
      </c>
      <c r="B1" s="1031"/>
      <c r="C1" s="1031"/>
      <c r="D1" s="1031"/>
      <c r="E1" s="1031"/>
      <c r="F1" s="1032"/>
    </row>
    <row r="2" spans="1:6" s="509" customFormat="1" ht="36.75" customHeight="1" thickBot="1" x14ac:dyDescent="0.25">
      <c r="A2" s="1033" t="s">
        <v>1305</v>
      </c>
      <c r="B2" s="1034"/>
      <c r="C2" s="1034"/>
      <c r="D2" s="1034"/>
      <c r="E2" s="1034"/>
      <c r="F2" s="1035"/>
    </row>
    <row r="3" spans="1:6" s="513" customFormat="1" ht="69" customHeight="1" thickBot="1" x14ac:dyDescent="0.25">
      <c r="A3" s="222" t="s">
        <v>450</v>
      </c>
      <c r="B3" s="222" t="s">
        <v>319</v>
      </c>
      <c r="C3" s="510" t="s">
        <v>145</v>
      </c>
      <c r="D3" s="510" t="s">
        <v>977</v>
      </c>
      <c r="E3" s="511" t="s">
        <v>978</v>
      </c>
      <c r="F3" s="512" t="s">
        <v>930</v>
      </c>
    </row>
    <row r="4" spans="1:6" s="513" customFormat="1" x14ac:dyDescent="0.2">
      <c r="A4" s="514"/>
      <c r="B4" s="221"/>
      <c r="C4" s="515"/>
      <c r="D4" s="515" t="s">
        <v>217</v>
      </c>
      <c r="E4" s="516" t="s">
        <v>218</v>
      </c>
      <c r="F4" s="517" t="s">
        <v>219</v>
      </c>
    </row>
    <row r="5" spans="1:6" customFormat="1" ht="15.75" customHeight="1" x14ac:dyDescent="0.25">
      <c r="A5" s="534">
        <v>601</v>
      </c>
      <c r="B5" s="518" t="s">
        <v>518</v>
      </c>
      <c r="C5" s="535" t="s">
        <v>519</v>
      </c>
      <c r="D5" s="737">
        <v>0</v>
      </c>
      <c r="E5" s="738">
        <v>0</v>
      </c>
      <c r="F5" s="739">
        <f>E5-D5</f>
        <v>0</v>
      </c>
    </row>
    <row r="6" spans="1:6" customFormat="1" ht="15.75" customHeight="1" x14ac:dyDescent="0.25">
      <c r="A6" s="536">
        <v>602</v>
      </c>
      <c r="B6" s="519" t="s">
        <v>520</v>
      </c>
      <c r="C6" s="537" t="s">
        <v>521</v>
      </c>
      <c r="D6" s="740">
        <v>146450.65</v>
      </c>
      <c r="E6" s="741">
        <v>287547.40000000002</v>
      </c>
      <c r="F6" s="739">
        <f t="shared" ref="F6:F39" si="0">E6-D6</f>
        <v>141096.75000000003</v>
      </c>
    </row>
    <row r="7" spans="1:6" customFormat="1" ht="15.75" customHeight="1" x14ac:dyDescent="0.25">
      <c r="A7" s="536">
        <v>604</v>
      </c>
      <c r="B7" s="520" t="s">
        <v>522</v>
      </c>
      <c r="C7" s="537" t="s">
        <v>523</v>
      </c>
      <c r="D7" s="740">
        <v>0</v>
      </c>
      <c r="E7" s="741">
        <v>0</v>
      </c>
      <c r="F7" s="739">
        <f t="shared" si="0"/>
        <v>0</v>
      </c>
    </row>
    <row r="8" spans="1:6" customFormat="1" ht="15.75" customHeight="1" x14ac:dyDescent="0.25">
      <c r="A8" s="536">
        <v>611</v>
      </c>
      <c r="B8" s="519" t="s">
        <v>1228</v>
      </c>
      <c r="C8" s="537" t="s">
        <v>524</v>
      </c>
      <c r="D8" s="740">
        <v>0</v>
      </c>
      <c r="E8" s="741">
        <v>0</v>
      </c>
      <c r="F8" s="739">
        <f t="shared" si="0"/>
        <v>0</v>
      </c>
    </row>
    <row r="9" spans="1:6" customFormat="1" ht="15.75" customHeight="1" x14ac:dyDescent="0.25">
      <c r="A9" s="536">
        <v>612</v>
      </c>
      <c r="B9" s="519" t="s">
        <v>525</v>
      </c>
      <c r="C9" s="537" t="s">
        <v>526</v>
      </c>
      <c r="D9" s="740">
        <v>0</v>
      </c>
      <c r="E9" s="741">
        <v>0</v>
      </c>
      <c r="F9" s="739">
        <f t="shared" si="0"/>
        <v>0</v>
      </c>
    </row>
    <row r="10" spans="1:6" customFormat="1" ht="15.75" customHeight="1" x14ac:dyDescent="0.25">
      <c r="A10" s="536">
        <v>613</v>
      </c>
      <c r="B10" s="519" t="s">
        <v>527</v>
      </c>
      <c r="C10" s="537" t="s">
        <v>528</v>
      </c>
      <c r="D10" s="740">
        <v>0</v>
      </c>
      <c r="E10" s="741">
        <v>0</v>
      </c>
      <c r="F10" s="739">
        <f t="shared" si="0"/>
        <v>0</v>
      </c>
    </row>
    <row r="11" spans="1:6" customFormat="1" ht="15.75" customHeight="1" x14ac:dyDescent="0.25">
      <c r="A11" s="536">
        <v>614</v>
      </c>
      <c r="B11" s="519" t="s">
        <v>529</v>
      </c>
      <c r="C11" s="537" t="s">
        <v>530</v>
      </c>
      <c r="D11" s="740">
        <v>0</v>
      </c>
      <c r="E11" s="741">
        <v>0</v>
      </c>
      <c r="F11" s="739">
        <f t="shared" si="0"/>
        <v>0</v>
      </c>
    </row>
    <row r="12" spans="1:6" customFormat="1" ht="15.75" customHeight="1" x14ac:dyDescent="0.25">
      <c r="A12" s="536">
        <v>621</v>
      </c>
      <c r="B12" s="519" t="s">
        <v>531</v>
      </c>
      <c r="C12" s="537" t="s">
        <v>532</v>
      </c>
      <c r="D12" s="740">
        <v>0</v>
      </c>
      <c r="E12" s="741">
        <v>0</v>
      </c>
      <c r="F12" s="739">
        <f t="shared" si="0"/>
        <v>0</v>
      </c>
    </row>
    <row r="13" spans="1:6" customFormat="1" ht="15.75" customHeight="1" x14ac:dyDescent="0.25">
      <c r="A13" s="536">
        <v>622</v>
      </c>
      <c r="B13" s="519" t="s">
        <v>533</v>
      </c>
      <c r="C13" s="537" t="s">
        <v>534</v>
      </c>
      <c r="D13" s="740">
        <v>0</v>
      </c>
      <c r="E13" s="741">
        <v>0</v>
      </c>
      <c r="F13" s="739">
        <f t="shared" si="0"/>
        <v>0</v>
      </c>
    </row>
    <row r="14" spans="1:6" customFormat="1" ht="15.75" customHeight="1" x14ac:dyDescent="0.25">
      <c r="A14" s="536">
        <v>623</v>
      </c>
      <c r="B14" s="519" t="s">
        <v>1230</v>
      </c>
      <c r="C14" s="537" t="s">
        <v>535</v>
      </c>
      <c r="D14" s="740">
        <v>0</v>
      </c>
      <c r="E14" s="741">
        <v>0</v>
      </c>
      <c r="F14" s="739">
        <f t="shared" si="0"/>
        <v>0</v>
      </c>
    </row>
    <row r="15" spans="1:6" customFormat="1" ht="15.75" customHeight="1" x14ac:dyDescent="0.25">
      <c r="A15" s="536">
        <v>624</v>
      </c>
      <c r="B15" s="519" t="s">
        <v>1231</v>
      </c>
      <c r="C15" s="537" t="s">
        <v>536</v>
      </c>
      <c r="D15" s="740">
        <v>0</v>
      </c>
      <c r="E15" s="741">
        <v>0</v>
      </c>
      <c r="F15" s="739">
        <f t="shared" si="0"/>
        <v>0</v>
      </c>
    </row>
    <row r="16" spans="1:6" customFormat="1" ht="15.75" customHeight="1" x14ac:dyDescent="0.25">
      <c r="A16" s="536">
        <v>641</v>
      </c>
      <c r="B16" s="519" t="s">
        <v>480</v>
      </c>
      <c r="C16" s="537" t="s">
        <v>537</v>
      </c>
      <c r="D16" s="740">
        <v>0</v>
      </c>
      <c r="E16" s="741">
        <v>0</v>
      </c>
      <c r="F16" s="739">
        <f t="shared" si="0"/>
        <v>0</v>
      </c>
    </row>
    <row r="17" spans="1:7" customFormat="1" ht="15.75" customHeight="1" x14ac:dyDescent="0.25">
      <c r="A17" s="536">
        <v>642</v>
      </c>
      <c r="B17" s="519" t="s">
        <v>482</v>
      </c>
      <c r="C17" s="537" t="s">
        <v>538</v>
      </c>
      <c r="D17" s="740">
        <v>0</v>
      </c>
      <c r="E17" s="741">
        <v>0</v>
      </c>
      <c r="F17" s="739">
        <f t="shared" si="0"/>
        <v>0</v>
      </c>
    </row>
    <row r="18" spans="1:7" customFormat="1" ht="15.75" customHeight="1" x14ac:dyDescent="0.25">
      <c r="A18" s="536">
        <v>643</v>
      </c>
      <c r="B18" s="519" t="s">
        <v>539</v>
      </c>
      <c r="C18" s="537" t="s">
        <v>540</v>
      </c>
      <c r="D18" s="740">
        <v>0</v>
      </c>
      <c r="E18" s="741">
        <v>0</v>
      </c>
      <c r="F18" s="739">
        <f t="shared" si="0"/>
        <v>0</v>
      </c>
    </row>
    <row r="19" spans="1:7" customFormat="1" ht="15.75" customHeight="1" x14ac:dyDescent="0.25">
      <c r="A19" s="536">
        <v>644</v>
      </c>
      <c r="B19" s="519" t="s">
        <v>486</v>
      </c>
      <c r="C19" s="537" t="s">
        <v>541</v>
      </c>
      <c r="D19" s="740">
        <v>0</v>
      </c>
      <c r="E19" s="741">
        <v>0</v>
      </c>
      <c r="F19" s="739">
        <f t="shared" si="0"/>
        <v>0</v>
      </c>
    </row>
    <row r="20" spans="1:7" customFormat="1" ht="15.75" customHeight="1" x14ac:dyDescent="0.25">
      <c r="A20" s="536">
        <v>645</v>
      </c>
      <c r="B20" s="519" t="s">
        <v>542</v>
      </c>
      <c r="C20" s="537" t="s">
        <v>543</v>
      </c>
      <c r="D20" s="740">
        <v>0</v>
      </c>
      <c r="E20" s="741">
        <v>0</v>
      </c>
      <c r="F20" s="739">
        <f t="shared" si="0"/>
        <v>0</v>
      </c>
    </row>
    <row r="21" spans="1:7" customFormat="1" ht="15.75" customHeight="1" x14ac:dyDescent="0.25">
      <c r="A21" s="536">
        <v>646</v>
      </c>
      <c r="B21" s="519" t="s">
        <v>544</v>
      </c>
      <c r="C21" s="537" t="s">
        <v>545</v>
      </c>
      <c r="D21" s="740">
        <v>0</v>
      </c>
      <c r="E21" s="741">
        <v>0</v>
      </c>
      <c r="F21" s="739">
        <f t="shared" si="0"/>
        <v>0</v>
      </c>
    </row>
    <row r="22" spans="1:7" customFormat="1" ht="15.75" customHeight="1" x14ac:dyDescent="0.25">
      <c r="A22" s="536">
        <v>647</v>
      </c>
      <c r="B22" s="519" t="s">
        <v>546</v>
      </c>
      <c r="C22" s="537" t="s">
        <v>547</v>
      </c>
      <c r="D22" s="740">
        <v>0</v>
      </c>
      <c r="E22" s="741">
        <v>0</v>
      </c>
      <c r="F22" s="739">
        <f t="shared" si="0"/>
        <v>0</v>
      </c>
      <c r="G22" s="184"/>
    </row>
    <row r="23" spans="1:7" customFormat="1" ht="15.75" customHeight="1" x14ac:dyDescent="0.25">
      <c r="A23" s="536">
        <v>648</v>
      </c>
      <c r="B23" s="521" t="s">
        <v>795</v>
      </c>
      <c r="C23" s="537" t="s">
        <v>548</v>
      </c>
      <c r="D23" s="740">
        <v>39684.660000000003</v>
      </c>
      <c r="E23" s="741">
        <v>41918.01</v>
      </c>
      <c r="F23" s="739">
        <f t="shared" si="0"/>
        <v>2233.3499999999985</v>
      </c>
    </row>
    <row r="24" spans="1:7" customFormat="1" ht="15.75" customHeight="1" x14ac:dyDescent="0.25">
      <c r="A24" s="536">
        <v>649</v>
      </c>
      <c r="B24" s="519" t="s">
        <v>549</v>
      </c>
      <c r="C24" s="537" t="s">
        <v>550</v>
      </c>
      <c r="D24" s="740">
        <v>0</v>
      </c>
      <c r="E24" s="741">
        <v>0</v>
      </c>
      <c r="F24" s="739">
        <f t="shared" si="0"/>
        <v>0</v>
      </c>
    </row>
    <row r="25" spans="1:7" customFormat="1" ht="15.75" customHeight="1" x14ac:dyDescent="0.25">
      <c r="A25" s="536">
        <v>651</v>
      </c>
      <c r="B25" s="519" t="s">
        <v>551</v>
      </c>
      <c r="C25" s="537" t="s">
        <v>552</v>
      </c>
      <c r="D25" s="740">
        <v>0</v>
      </c>
      <c r="E25" s="741">
        <v>0</v>
      </c>
      <c r="F25" s="739">
        <f t="shared" si="0"/>
        <v>0</v>
      </c>
    </row>
    <row r="26" spans="1:7" customFormat="1" ht="15.75" customHeight="1" x14ac:dyDescent="0.25">
      <c r="A26" s="536">
        <v>652</v>
      </c>
      <c r="B26" s="519" t="s">
        <v>1232</v>
      </c>
      <c r="C26" s="537" t="s">
        <v>553</v>
      </c>
      <c r="D26" s="740">
        <v>0</v>
      </c>
      <c r="E26" s="741">
        <v>0</v>
      </c>
      <c r="F26" s="739">
        <f t="shared" si="0"/>
        <v>0</v>
      </c>
    </row>
    <row r="27" spans="1:7" customFormat="1" ht="15.75" customHeight="1" x14ac:dyDescent="0.25">
      <c r="A27" s="536">
        <v>653</v>
      </c>
      <c r="B27" s="519" t="s">
        <v>554</v>
      </c>
      <c r="C27" s="537" t="s">
        <v>555</v>
      </c>
      <c r="D27" s="740">
        <v>0</v>
      </c>
      <c r="E27" s="741">
        <v>0</v>
      </c>
      <c r="F27" s="739">
        <f t="shared" si="0"/>
        <v>0</v>
      </c>
    </row>
    <row r="28" spans="1:7" customFormat="1" ht="15.75" customHeight="1" x14ac:dyDescent="0.25">
      <c r="A28" s="536">
        <v>654</v>
      </c>
      <c r="B28" s="519" t="s">
        <v>556</v>
      </c>
      <c r="C28" s="537" t="s">
        <v>557</v>
      </c>
      <c r="D28" s="740">
        <v>0</v>
      </c>
      <c r="E28" s="741">
        <v>0</v>
      </c>
      <c r="F28" s="739">
        <f t="shared" si="0"/>
        <v>0</v>
      </c>
    </row>
    <row r="29" spans="1:7" customFormat="1" ht="15.75" customHeight="1" x14ac:dyDescent="0.25">
      <c r="A29" s="536">
        <v>655</v>
      </c>
      <c r="B29" s="519" t="s">
        <v>1233</v>
      </c>
      <c r="C29" s="537" t="s">
        <v>558</v>
      </c>
      <c r="D29" s="740">
        <v>0</v>
      </c>
      <c r="E29" s="741">
        <v>0</v>
      </c>
      <c r="F29" s="739">
        <f t="shared" si="0"/>
        <v>0</v>
      </c>
    </row>
    <row r="30" spans="1:7" customFormat="1" ht="15.75" customHeight="1" x14ac:dyDescent="0.25">
      <c r="A30" s="538">
        <v>656</v>
      </c>
      <c r="B30" s="519" t="s">
        <v>559</v>
      </c>
      <c r="C30" s="537" t="s">
        <v>560</v>
      </c>
      <c r="D30" s="740">
        <v>84188</v>
      </c>
      <c r="E30" s="741">
        <v>144331</v>
      </c>
      <c r="F30" s="739">
        <f t="shared" si="0"/>
        <v>60143</v>
      </c>
    </row>
    <row r="31" spans="1:7" customFormat="1" ht="15.75" customHeight="1" x14ac:dyDescent="0.25">
      <c r="A31" s="538">
        <v>657</v>
      </c>
      <c r="B31" s="519" t="s">
        <v>561</v>
      </c>
      <c r="C31" s="537" t="s">
        <v>562</v>
      </c>
      <c r="D31" s="740">
        <v>0</v>
      </c>
      <c r="E31" s="741">
        <v>0</v>
      </c>
      <c r="F31" s="739">
        <f t="shared" si="0"/>
        <v>0</v>
      </c>
    </row>
    <row r="32" spans="1:7" customFormat="1" ht="15.75" customHeight="1" x14ac:dyDescent="0.25">
      <c r="A32" s="538">
        <v>658</v>
      </c>
      <c r="B32" s="519" t="s">
        <v>563</v>
      </c>
      <c r="C32" s="537" t="s">
        <v>564</v>
      </c>
      <c r="D32" s="740">
        <v>0</v>
      </c>
      <c r="E32" s="741">
        <v>0</v>
      </c>
      <c r="F32" s="739">
        <f t="shared" si="0"/>
        <v>0</v>
      </c>
    </row>
    <row r="33" spans="1:7" customFormat="1" ht="15.75" customHeight="1" x14ac:dyDescent="0.25">
      <c r="A33" s="538">
        <v>661</v>
      </c>
      <c r="B33" s="519" t="s">
        <v>565</v>
      </c>
      <c r="C33" s="537" t="s">
        <v>566</v>
      </c>
      <c r="D33" s="740">
        <v>0</v>
      </c>
      <c r="E33" s="741">
        <v>0</v>
      </c>
      <c r="F33" s="739">
        <f t="shared" si="0"/>
        <v>0</v>
      </c>
      <c r="G33" s="184"/>
    </row>
    <row r="34" spans="1:7" customFormat="1" ht="15.75" customHeight="1" x14ac:dyDescent="0.25">
      <c r="A34" s="538">
        <v>662</v>
      </c>
      <c r="B34" s="519" t="s">
        <v>567</v>
      </c>
      <c r="C34" s="537" t="s">
        <v>568</v>
      </c>
      <c r="D34" s="740">
        <v>0</v>
      </c>
      <c r="E34" s="741">
        <v>0</v>
      </c>
      <c r="F34" s="739">
        <f t="shared" si="0"/>
        <v>0</v>
      </c>
    </row>
    <row r="35" spans="1:7" customFormat="1" ht="15.75" customHeight="1" x14ac:dyDescent="0.25">
      <c r="A35" s="538">
        <v>663</v>
      </c>
      <c r="B35" s="519" t="s">
        <v>569</v>
      </c>
      <c r="C35" s="537" t="s">
        <v>570</v>
      </c>
      <c r="D35" s="740">
        <v>0</v>
      </c>
      <c r="E35" s="741">
        <v>0</v>
      </c>
      <c r="F35" s="739">
        <f t="shared" si="0"/>
        <v>0</v>
      </c>
    </row>
    <row r="36" spans="1:7" customFormat="1" ht="15.75" customHeight="1" x14ac:dyDescent="0.25">
      <c r="A36" s="538">
        <v>664</v>
      </c>
      <c r="B36" s="519" t="s">
        <v>571</v>
      </c>
      <c r="C36" s="537" t="s">
        <v>572</v>
      </c>
      <c r="D36" s="740">
        <v>0</v>
      </c>
      <c r="E36" s="744">
        <v>0</v>
      </c>
      <c r="F36" s="739">
        <f t="shared" si="0"/>
        <v>0</v>
      </c>
      <c r="G36" s="184"/>
    </row>
    <row r="37" spans="1:7" customFormat="1" ht="15.75" customHeight="1" x14ac:dyDescent="0.25">
      <c r="A37" s="538">
        <v>665</v>
      </c>
      <c r="B37" s="519" t="s">
        <v>573</v>
      </c>
      <c r="C37" s="537" t="s">
        <v>574</v>
      </c>
      <c r="D37" s="740">
        <v>0</v>
      </c>
      <c r="E37" s="744">
        <v>0</v>
      </c>
      <c r="F37" s="739">
        <f t="shared" si="0"/>
        <v>0</v>
      </c>
    </row>
    <row r="38" spans="1:7" ht="15.75" customHeight="1" x14ac:dyDescent="0.25">
      <c r="A38" s="538">
        <v>667</v>
      </c>
      <c r="B38" s="519" t="s">
        <v>575</v>
      </c>
      <c r="C38" s="537" t="s">
        <v>576</v>
      </c>
      <c r="D38" s="740">
        <v>0</v>
      </c>
      <c r="E38" s="744">
        <v>0</v>
      </c>
      <c r="F38" s="739">
        <f t="shared" si="0"/>
        <v>0</v>
      </c>
      <c r="G38" s="184"/>
    </row>
    <row r="39" spans="1:7" ht="15.75" customHeight="1" x14ac:dyDescent="0.25">
      <c r="A39" s="538">
        <v>691</v>
      </c>
      <c r="B39" s="519" t="s">
        <v>577</v>
      </c>
      <c r="C39" s="537" t="s">
        <v>578</v>
      </c>
      <c r="D39" s="740">
        <v>392672.12</v>
      </c>
      <c r="E39" s="744">
        <v>341833.54</v>
      </c>
      <c r="F39" s="739">
        <f t="shared" si="0"/>
        <v>-50838.580000000016</v>
      </c>
    </row>
    <row r="40" spans="1:7" x14ac:dyDescent="0.2">
      <c r="A40" s="1024" t="s">
        <v>579</v>
      </c>
      <c r="B40" s="1025"/>
      <c r="C40" s="539" t="s">
        <v>580</v>
      </c>
      <c r="D40" s="749">
        <f>SUM(D5:D39)</f>
        <v>662995.42999999993</v>
      </c>
      <c r="E40" s="750">
        <f>SUM(E5:E39)</f>
        <v>815629.95</v>
      </c>
      <c r="F40" s="739">
        <f>SUM(F5:F39)</f>
        <v>152634.52000000002</v>
      </c>
    </row>
    <row r="41" spans="1:7" x14ac:dyDescent="0.2">
      <c r="A41" s="1026" t="s">
        <v>581</v>
      </c>
      <c r="B41" s="1027"/>
      <c r="C41" s="540" t="s">
        <v>582</v>
      </c>
      <c r="D41" s="28">
        <f>D40-T23_Náklady_soc_oblasť!D42</f>
        <v>0</v>
      </c>
      <c r="E41" s="751">
        <f>E40-T23_Náklady_soc_oblasť!E42</f>
        <v>0</v>
      </c>
      <c r="F41" s="739">
        <f>F40-T23_Náklady_soc_oblasť!F42</f>
        <v>0</v>
      </c>
    </row>
    <row r="42" spans="1:7" x14ac:dyDescent="0.25">
      <c r="A42" s="538">
        <v>591</v>
      </c>
      <c r="B42" s="519" t="s">
        <v>583</v>
      </c>
      <c r="C42" s="537" t="s">
        <v>584</v>
      </c>
      <c r="D42" s="740">
        <v>0</v>
      </c>
      <c r="E42" s="741">
        <v>0</v>
      </c>
      <c r="F42" s="739">
        <f>E42-D42</f>
        <v>0</v>
      </c>
    </row>
    <row r="43" spans="1:7" x14ac:dyDescent="0.25">
      <c r="A43" s="538">
        <v>595</v>
      </c>
      <c r="B43" s="519" t="s">
        <v>585</v>
      </c>
      <c r="C43" s="537" t="s">
        <v>586</v>
      </c>
      <c r="D43" s="740">
        <v>0</v>
      </c>
      <c r="E43" s="741">
        <v>0</v>
      </c>
      <c r="F43" s="739">
        <f>E43-D43</f>
        <v>0</v>
      </c>
    </row>
    <row r="44" spans="1:7" ht="16.5" thickBot="1" x14ac:dyDescent="0.25">
      <c r="A44" s="1028" t="s">
        <v>587</v>
      </c>
      <c r="B44" s="1029"/>
      <c r="C44" s="541" t="s">
        <v>588</v>
      </c>
      <c r="D44" s="752">
        <f>D41-D42-D43</f>
        <v>0</v>
      </c>
      <c r="E44" s="752">
        <f>E41-E42-E43</f>
        <v>0</v>
      </c>
      <c r="F44" s="753">
        <f>E44-D44</f>
        <v>0</v>
      </c>
    </row>
    <row r="45" spans="1:7" ht="117.75" customHeight="1" x14ac:dyDescent="0.2">
      <c r="A45" s="918" t="s">
        <v>1329</v>
      </c>
      <c r="B45" s="918"/>
      <c r="C45" s="918"/>
      <c r="D45" s="918"/>
      <c r="E45" s="918"/>
      <c r="F45" s="918"/>
    </row>
  </sheetData>
  <mergeCells count="6">
    <mergeCell ref="A45:F45"/>
    <mergeCell ref="A40:B40"/>
    <mergeCell ref="A41:B41"/>
    <mergeCell ref="A44:B44"/>
    <mergeCell ref="A1:F1"/>
    <mergeCell ref="A2:F2"/>
  </mergeCells>
  <pageMargins left="0.55118110236220474" right="0.47244094488188981" top="0.59055118110236227" bottom="0.47244094488188981" header="0.15748031496062992" footer="0.15748031496062992"/>
  <pageSetup paperSize="9" scale="85" orientation="portrait" r:id="rId1"/>
  <headerFooter alignWithMargins="0"/>
  <ignoredErrors>
    <ignoredError sqref="C5:C44" numberStoredAsText="1"/>
  </ignoredError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FF00"/>
    <pageSetUpPr fitToPage="1"/>
  </sheetPr>
  <dimension ref="A1:G43"/>
  <sheetViews>
    <sheetView zoomScaleNormal="100" workbookViewId="0">
      <pane xSplit="3" ySplit="3" topLeftCell="D4" activePane="bottomRight" state="frozen"/>
      <selection pane="topRight" activeCell="D1" sqref="D1"/>
      <selection pane="bottomLeft" activeCell="A4" sqref="A4"/>
      <selection pane="bottomRight" activeCell="I23" sqref="I23"/>
    </sheetView>
  </sheetViews>
  <sheetFormatPr defaultRowHeight="12.75" x14ac:dyDescent="0.2"/>
  <cols>
    <col min="1" max="1" width="8.28515625" customWidth="1"/>
    <col min="2" max="2" width="42.7109375" customWidth="1"/>
    <col min="3" max="3" width="10.140625" customWidth="1"/>
    <col min="4" max="4" width="17.42578125" customWidth="1"/>
    <col min="5" max="5" width="17.140625" customWidth="1"/>
    <col min="6" max="6" width="16.5703125" customWidth="1"/>
  </cols>
  <sheetData>
    <row r="1" spans="1:6" s="476" customFormat="1" ht="50.1" customHeight="1" thickBot="1" x14ac:dyDescent="0.25">
      <c r="A1" s="1039" t="s">
        <v>1239</v>
      </c>
      <c r="B1" s="1040"/>
      <c r="C1" s="1040"/>
      <c r="D1" s="1040"/>
      <c r="E1" s="1040"/>
      <c r="F1" s="1041"/>
    </row>
    <row r="2" spans="1:6" s="476" customFormat="1" ht="47.25" customHeight="1" thickBot="1" x14ac:dyDescent="0.25">
      <c r="A2" s="1036" t="s">
        <v>1305</v>
      </c>
      <c r="B2" s="1037"/>
      <c r="C2" s="1037"/>
      <c r="D2" s="1037"/>
      <c r="E2" s="1037"/>
      <c r="F2" s="1038"/>
    </row>
    <row r="3" spans="1:6" s="476" customFormat="1" ht="64.5" customHeight="1" thickBot="1" x14ac:dyDescent="0.25">
      <c r="A3" s="222" t="s">
        <v>450</v>
      </c>
      <c r="B3" s="222" t="s">
        <v>319</v>
      </c>
      <c r="C3" s="223" t="s">
        <v>145</v>
      </c>
      <c r="D3" s="510" t="s">
        <v>896</v>
      </c>
      <c r="E3" s="511" t="s">
        <v>979</v>
      </c>
      <c r="F3" s="512" t="s">
        <v>930</v>
      </c>
    </row>
    <row r="4" spans="1:6" s="476" customFormat="1" ht="15.75" x14ac:dyDescent="0.2">
      <c r="A4" s="514"/>
      <c r="B4" s="221"/>
      <c r="C4" s="221"/>
      <c r="D4" s="515" t="s">
        <v>217</v>
      </c>
      <c r="E4" s="516" t="s">
        <v>218</v>
      </c>
      <c r="F4" s="517" t="s">
        <v>219</v>
      </c>
    </row>
    <row r="5" spans="1:6" ht="15.75" customHeight="1" x14ac:dyDescent="0.25">
      <c r="A5" s="522">
        <v>501</v>
      </c>
      <c r="B5" s="523" t="s">
        <v>451</v>
      </c>
      <c r="C5" s="524" t="s">
        <v>452</v>
      </c>
      <c r="D5" s="737">
        <v>44961.63</v>
      </c>
      <c r="E5" s="738">
        <v>77476.070000000007</v>
      </c>
      <c r="F5" s="739">
        <f>E5-D5</f>
        <v>32514.44000000001</v>
      </c>
    </row>
    <row r="6" spans="1:6" ht="15.75" customHeight="1" x14ac:dyDescent="0.25">
      <c r="A6" s="525">
        <v>502</v>
      </c>
      <c r="B6" s="526" t="s">
        <v>453</v>
      </c>
      <c r="C6" s="527" t="s">
        <v>454</v>
      </c>
      <c r="D6" s="740">
        <v>62017.01</v>
      </c>
      <c r="E6" s="741">
        <v>150368.93</v>
      </c>
      <c r="F6" s="742">
        <f t="shared" ref="F6:F41" si="0">E6-D6</f>
        <v>88351.919999999984</v>
      </c>
    </row>
    <row r="7" spans="1:6" ht="15.75" customHeight="1" x14ac:dyDescent="0.25">
      <c r="A7" s="525">
        <v>504</v>
      </c>
      <c r="B7" s="526" t="s">
        <v>455</v>
      </c>
      <c r="C7" s="527" t="s">
        <v>456</v>
      </c>
      <c r="D7" s="740">
        <v>0</v>
      </c>
      <c r="E7" s="741">
        <v>0</v>
      </c>
      <c r="F7" s="742">
        <f t="shared" si="0"/>
        <v>0</v>
      </c>
    </row>
    <row r="8" spans="1:6" ht="15.75" customHeight="1" x14ac:dyDescent="0.25">
      <c r="A8" s="525">
        <v>511</v>
      </c>
      <c r="B8" s="526" t="s">
        <v>457</v>
      </c>
      <c r="C8" s="527" t="s">
        <v>458</v>
      </c>
      <c r="D8" s="740">
        <v>9682.7000000000007</v>
      </c>
      <c r="E8" s="741">
        <v>8032.21</v>
      </c>
      <c r="F8" s="742">
        <f t="shared" si="0"/>
        <v>-1650.4900000000007</v>
      </c>
    </row>
    <row r="9" spans="1:6" ht="15.75" customHeight="1" x14ac:dyDescent="0.25">
      <c r="A9" s="525">
        <v>512</v>
      </c>
      <c r="B9" s="526" t="s">
        <v>459</v>
      </c>
      <c r="C9" s="527" t="s">
        <v>460</v>
      </c>
      <c r="D9" s="740">
        <v>0</v>
      </c>
      <c r="E9" s="741">
        <v>9.4499999999999993</v>
      </c>
      <c r="F9" s="742">
        <f t="shared" si="0"/>
        <v>9.4499999999999993</v>
      </c>
    </row>
    <row r="10" spans="1:6" ht="15.75" customHeight="1" x14ac:dyDescent="0.25">
      <c r="A10" s="525">
        <v>513</v>
      </c>
      <c r="B10" s="526" t="s">
        <v>461</v>
      </c>
      <c r="C10" s="527" t="s">
        <v>462</v>
      </c>
      <c r="D10" s="740">
        <v>0</v>
      </c>
      <c r="E10" s="741">
        <v>197.31</v>
      </c>
      <c r="F10" s="742">
        <f t="shared" si="0"/>
        <v>197.31</v>
      </c>
    </row>
    <row r="11" spans="1:6" ht="15.75" customHeight="1" x14ac:dyDescent="0.25">
      <c r="A11" s="525">
        <v>518</v>
      </c>
      <c r="B11" s="526" t="s">
        <v>463</v>
      </c>
      <c r="C11" s="527" t="s">
        <v>464</v>
      </c>
      <c r="D11" s="740">
        <v>53924.68</v>
      </c>
      <c r="E11" s="741">
        <v>86743.23</v>
      </c>
      <c r="F11" s="742">
        <f t="shared" si="0"/>
        <v>32818.549999999996</v>
      </c>
    </row>
    <row r="12" spans="1:6" ht="15.75" customHeight="1" x14ac:dyDescent="0.25">
      <c r="A12" s="525">
        <v>521</v>
      </c>
      <c r="B12" s="526" t="s">
        <v>465</v>
      </c>
      <c r="C12" s="527" t="s">
        <v>466</v>
      </c>
      <c r="D12" s="740">
        <v>244119.2</v>
      </c>
      <c r="E12" s="741">
        <v>149387.6</v>
      </c>
      <c r="F12" s="742">
        <f t="shared" si="0"/>
        <v>-94731.6</v>
      </c>
    </row>
    <row r="13" spans="1:6" ht="15.75" customHeight="1" x14ac:dyDescent="0.25">
      <c r="A13" s="525">
        <v>524</v>
      </c>
      <c r="B13" s="526" t="s">
        <v>1229</v>
      </c>
      <c r="C13" s="527" t="s">
        <v>467</v>
      </c>
      <c r="D13" s="740">
        <v>84374.73</v>
      </c>
      <c r="E13" s="741">
        <v>51988.59</v>
      </c>
      <c r="F13" s="742">
        <f t="shared" si="0"/>
        <v>-32386.14</v>
      </c>
    </row>
    <row r="14" spans="1:6" ht="15.75" customHeight="1" x14ac:dyDescent="0.25">
      <c r="A14" s="525">
        <v>525</v>
      </c>
      <c r="B14" s="526" t="s">
        <v>468</v>
      </c>
      <c r="C14" s="527" t="s">
        <v>469</v>
      </c>
      <c r="D14" s="740">
        <v>2835</v>
      </c>
      <c r="E14" s="741">
        <v>1635</v>
      </c>
      <c r="F14" s="742">
        <f t="shared" si="0"/>
        <v>-1200</v>
      </c>
    </row>
    <row r="15" spans="1:6" ht="15.75" customHeight="1" x14ac:dyDescent="0.25">
      <c r="A15" s="525">
        <v>527</v>
      </c>
      <c r="B15" s="526" t="s">
        <v>470</v>
      </c>
      <c r="C15" s="527" t="s">
        <v>471</v>
      </c>
      <c r="D15" s="740">
        <v>7245.87</v>
      </c>
      <c r="E15" s="741">
        <v>9755.7900000000009</v>
      </c>
      <c r="F15" s="742">
        <f t="shared" si="0"/>
        <v>2509.920000000001</v>
      </c>
    </row>
    <row r="16" spans="1:6" ht="15.75" customHeight="1" x14ac:dyDescent="0.25">
      <c r="A16" s="525">
        <v>528</v>
      </c>
      <c r="B16" s="526" t="s">
        <v>472</v>
      </c>
      <c r="C16" s="527" t="s">
        <v>473</v>
      </c>
      <c r="D16" s="740">
        <v>0</v>
      </c>
      <c r="E16" s="741">
        <v>0</v>
      </c>
      <c r="F16" s="742">
        <f t="shared" si="0"/>
        <v>0</v>
      </c>
    </row>
    <row r="17" spans="1:6" ht="15.75" customHeight="1" x14ac:dyDescent="0.25">
      <c r="A17" s="525">
        <v>531</v>
      </c>
      <c r="B17" s="526" t="s">
        <v>474</v>
      </c>
      <c r="C17" s="527" t="s">
        <v>475</v>
      </c>
      <c r="D17" s="740">
        <v>0</v>
      </c>
      <c r="E17" s="741">
        <v>0</v>
      </c>
      <c r="F17" s="742">
        <f t="shared" si="0"/>
        <v>0</v>
      </c>
    </row>
    <row r="18" spans="1:6" ht="15.75" customHeight="1" x14ac:dyDescent="0.25">
      <c r="A18" s="525">
        <v>532</v>
      </c>
      <c r="B18" s="526" t="s">
        <v>476</v>
      </c>
      <c r="C18" s="527" t="s">
        <v>477</v>
      </c>
      <c r="D18" s="740">
        <v>0</v>
      </c>
      <c r="E18" s="741">
        <v>0</v>
      </c>
      <c r="F18" s="742">
        <f t="shared" si="0"/>
        <v>0</v>
      </c>
    </row>
    <row r="19" spans="1:6" ht="15.75" customHeight="1" x14ac:dyDescent="0.25">
      <c r="A19" s="525">
        <v>538</v>
      </c>
      <c r="B19" s="526" t="s">
        <v>478</v>
      </c>
      <c r="C19" s="527" t="s">
        <v>479</v>
      </c>
      <c r="D19" s="740">
        <v>9266.4</v>
      </c>
      <c r="E19" s="741">
        <v>9266.4</v>
      </c>
      <c r="F19" s="742">
        <f t="shared" si="0"/>
        <v>0</v>
      </c>
    </row>
    <row r="20" spans="1:6" ht="15.75" customHeight="1" x14ac:dyDescent="0.25">
      <c r="A20" s="525">
        <v>541</v>
      </c>
      <c r="B20" s="526" t="s">
        <v>480</v>
      </c>
      <c r="C20" s="527" t="s">
        <v>481</v>
      </c>
      <c r="D20" s="740">
        <v>0</v>
      </c>
      <c r="E20" s="741">
        <v>0</v>
      </c>
      <c r="F20" s="742">
        <f t="shared" si="0"/>
        <v>0</v>
      </c>
    </row>
    <row r="21" spans="1:6" ht="15.75" customHeight="1" x14ac:dyDescent="0.25">
      <c r="A21" s="525">
        <v>542</v>
      </c>
      <c r="B21" s="526" t="s">
        <v>482</v>
      </c>
      <c r="C21" s="527" t="s">
        <v>483</v>
      </c>
      <c r="D21" s="740">
        <v>0</v>
      </c>
      <c r="E21" s="741">
        <v>0</v>
      </c>
      <c r="F21" s="742">
        <f t="shared" si="0"/>
        <v>0</v>
      </c>
    </row>
    <row r="22" spans="1:6" ht="15.75" customHeight="1" x14ac:dyDescent="0.25">
      <c r="A22" s="525">
        <v>543</v>
      </c>
      <c r="B22" s="526" t="s">
        <v>484</v>
      </c>
      <c r="C22" s="527" t="s">
        <v>485</v>
      </c>
      <c r="D22" s="740">
        <v>0</v>
      </c>
      <c r="E22" s="741">
        <v>0</v>
      </c>
      <c r="F22" s="742">
        <f t="shared" si="0"/>
        <v>0</v>
      </c>
    </row>
    <row r="23" spans="1:6" ht="15.75" customHeight="1" x14ac:dyDescent="0.25">
      <c r="A23" s="525">
        <v>544</v>
      </c>
      <c r="B23" s="526" t="s">
        <v>486</v>
      </c>
      <c r="C23" s="527" t="s">
        <v>487</v>
      </c>
      <c r="D23" s="740">
        <v>0</v>
      </c>
      <c r="E23" s="741">
        <v>0</v>
      </c>
      <c r="F23" s="742">
        <f t="shared" si="0"/>
        <v>0</v>
      </c>
    </row>
    <row r="24" spans="1:6" ht="15.75" customHeight="1" x14ac:dyDescent="0.25">
      <c r="A24" s="525">
        <v>545</v>
      </c>
      <c r="B24" s="526" t="s">
        <v>488</v>
      </c>
      <c r="C24" s="527" t="s">
        <v>489</v>
      </c>
      <c r="D24" s="740">
        <v>0</v>
      </c>
      <c r="E24" s="741">
        <v>0</v>
      </c>
      <c r="F24" s="742">
        <f t="shared" si="0"/>
        <v>0</v>
      </c>
    </row>
    <row r="25" spans="1:6" ht="15.75" customHeight="1" x14ac:dyDescent="0.25">
      <c r="A25" s="525">
        <v>546</v>
      </c>
      <c r="B25" s="526" t="s">
        <v>490</v>
      </c>
      <c r="C25" s="527" t="s">
        <v>491</v>
      </c>
      <c r="D25" s="740">
        <v>0</v>
      </c>
      <c r="E25" s="741">
        <v>0</v>
      </c>
      <c r="F25" s="742">
        <f t="shared" si="0"/>
        <v>0</v>
      </c>
    </row>
    <row r="26" spans="1:6" ht="15.75" customHeight="1" x14ac:dyDescent="0.25">
      <c r="A26" s="525">
        <v>547</v>
      </c>
      <c r="B26" s="526" t="s">
        <v>492</v>
      </c>
      <c r="C26" s="527" t="s">
        <v>493</v>
      </c>
      <c r="D26" s="740">
        <v>0</v>
      </c>
      <c r="E26" s="741">
        <v>1500</v>
      </c>
      <c r="F26" s="742">
        <f t="shared" si="0"/>
        <v>1500</v>
      </c>
    </row>
    <row r="27" spans="1:6" ht="15.75" customHeight="1" x14ac:dyDescent="0.25">
      <c r="A27" s="525">
        <v>548</v>
      </c>
      <c r="B27" s="526" t="s">
        <v>494</v>
      </c>
      <c r="C27" s="527" t="s">
        <v>495</v>
      </c>
      <c r="D27" s="740">
        <v>798.46</v>
      </c>
      <c r="E27" s="741">
        <v>0</v>
      </c>
      <c r="F27" s="742">
        <f t="shared" si="0"/>
        <v>-798.46</v>
      </c>
    </row>
    <row r="28" spans="1:6" ht="15.75" customHeight="1" x14ac:dyDescent="0.25">
      <c r="A28" s="525">
        <v>549</v>
      </c>
      <c r="B28" s="526" t="s">
        <v>496</v>
      </c>
      <c r="C28" s="527" t="s">
        <v>497</v>
      </c>
      <c r="D28" s="740">
        <v>89439.99</v>
      </c>
      <c r="E28" s="741">
        <v>145660.44</v>
      </c>
      <c r="F28" s="742">
        <f t="shared" si="0"/>
        <v>56220.45</v>
      </c>
    </row>
    <row r="29" spans="1:6" ht="15.75" customHeight="1" x14ac:dyDescent="0.25">
      <c r="A29" s="525">
        <v>551</v>
      </c>
      <c r="B29" s="526" t="s">
        <v>498</v>
      </c>
      <c r="C29" s="527" t="s">
        <v>499</v>
      </c>
      <c r="D29" s="740">
        <v>14645.1</v>
      </c>
      <c r="E29" s="741">
        <v>81690.92</v>
      </c>
      <c r="F29" s="742">
        <f t="shared" si="0"/>
        <v>67045.819999999992</v>
      </c>
    </row>
    <row r="30" spans="1:6" ht="15.75" customHeight="1" x14ac:dyDescent="0.25">
      <c r="A30" s="528">
        <v>552</v>
      </c>
      <c r="B30" s="526" t="s">
        <v>612</v>
      </c>
      <c r="C30" s="527" t="s">
        <v>500</v>
      </c>
      <c r="D30" s="740">
        <v>0</v>
      </c>
      <c r="E30" s="741">
        <v>0</v>
      </c>
      <c r="F30" s="742">
        <f t="shared" si="0"/>
        <v>0</v>
      </c>
    </row>
    <row r="31" spans="1:6" ht="15.75" customHeight="1" x14ac:dyDescent="0.25">
      <c r="A31" s="528">
        <v>553</v>
      </c>
      <c r="B31" s="526" t="s">
        <v>501</v>
      </c>
      <c r="C31" s="527" t="s">
        <v>502</v>
      </c>
      <c r="D31" s="740">
        <v>0</v>
      </c>
      <c r="E31" s="741">
        <v>0</v>
      </c>
      <c r="F31" s="742">
        <f t="shared" si="0"/>
        <v>0</v>
      </c>
    </row>
    <row r="32" spans="1:6" ht="15.75" customHeight="1" x14ac:dyDescent="0.25">
      <c r="A32" s="528">
        <v>554</v>
      </c>
      <c r="B32" s="526" t="s">
        <v>503</v>
      </c>
      <c r="C32" s="527" t="s">
        <v>504</v>
      </c>
      <c r="D32" s="740">
        <v>0</v>
      </c>
      <c r="E32" s="741">
        <v>0</v>
      </c>
      <c r="F32" s="742">
        <f t="shared" si="0"/>
        <v>0</v>
      </c>
    </row>
    <row r="33" spans="1:7" ht="15.75" customHeight="1" x14ac:dyDescent="0.25">
      <c r="A33" s="528">
        <v>555</v>
      </c>
      <c r="B33" s="526" t="s">
        <v>1238</v>
      </c>
      <c r="C33" s="527" t="s">
        <v>505</v>
      </c>
      <c r="D33" s="740">
        <v>0</v>
      </c>
      <c r="E33" s="741">
        <v>0</v>
      </c>
      <c r="F33" s="742">
        <f t="shared" si="0"/>
        <v>0</v>
      </c>
      <c r="G33" s="184"/>
    </row>
    <row r="34" spans="1:7" ht="15.75" customHeight="1" x14ac:dyDescent="0.25">
      <c r="A34" s="528">
        <v>556</v>
      </c>
      <c r="B34" s="526" t="s">
        <v>506</v>
      </c>
      <c r="C34" s="527" t="s">
        <v>507</v>
      </c>
      <c r="D34" s="740">
        <v>39684.660000000003</v>
      </c>
      <c r="E34" s="741">
        <v>41918.01</v>
      </c>
      <c r="F34" s="742">
        <f t="shared" si="0"/>
        <v>2233.3499999999985</v>
      </c>
    </row>
    <row r="35" spans="1:7" ht="15.75" customHeight="1" x14ac:dyDescent="0.25">
      <c r="A35" s="528">
        <v>557</v>
      </c>
      <c r="B35" s="526" t="s">
        <v>508</v>
      </c>
      <c r="C35" s="527" t="s">
        <v>509</v>
      </c>
      <c r="D35" s="740">
        <v>0</v>
      </c>
      <c r="E35" s="741">
        <v>0</v>
      </c>
      <c r="F35" s="742">
        <f t="shared" si="0"/>
        <v>0</v>
      </c>
    </row>
    <row r="36" spans="1:7" ht="15.75" customHeight="1" x14ac:dyDescent="0.25">
      <c r="A36" s="528">
        <v>558</v>
      </c>
      <c r="B36" s="526" t="s">
        <v>1237</v>
      </c>
      <c r="C36" s="527" t="s">
        <v>510</v>
      </c>
      <c r="D36" s="740">
        <v>0</v>
      </c>
      <c r="E36" s="741">
        <v>0</v>
      </c>
      <c r="F36" s="742">
        <f t="shared" si="0"/>
        <v>0</v>
      </c>
    </row>
    <row r="37" spans="1:7" ht="15.75" customHeight="1" x14ac:dyDescent="0.25">
      <c r="A37" s="528">
        <v>561</v>
      </c>
      <c r="B37" s="526" t="s">
        <v>1236</v>
      </c>
      <c r="C37" s="527" t="s">
        <v>511</v>
      </c>
      <c r="D37" s="740">
        <v>0</v>
      </c>
      <c r="E37" s="741">
        <v>0</v>
      </c>
      <c r="F37" s="742">
        <f t="shared" si="0"/>
        <v>0</v>
      </c>
      <c r="G37" s="184"/>
    </row>
    <row r="38" spans="1:7" ht="15.75" customHeight="1" x14ac:dyDescent="0.25">
      <c r="A38" s="528">
        <v>562</v>
      </c>
      <c r="B38" s="526" t="s">
        <v>1235</v>
      </c>
      <c r="C38" s="527" t="s">
        <v>512</v>
      </c>
      <c r="D38" s="740">
        <v>0</v>
      </c>
      <c r="E38" s="741">
        <v>0</v>
      </c>
      <c r="F38" s="742">
        <f t="shared" si="0"/>
        <v>0</v>
      </c>
    </row>
    <row r="39" spans="1:7" ht="15.75" customHeight="1" x14ac:dyDescent="0.25">
      <c r="A39" s="528">
        <v>563</v>
      </c>
      <c r="B39" s="526" t="s">
        <v>1234</v>
      </c>
      <c r="C39" s="527" t="s">
        <v>513</v>
      </c>
      <c r="D39" s="740">
        <v>0</v>
      </c>
      <c r="E39" s="741">
        <v>0</v>
      </c>
      <c r="F39" s="742">
        <f t="shared" si="0"/>
        <v>0</v>
      </c>
    </row>
    <row r="40" spans="1:7" ht="15.75" customHeight="1" x14ac:dyDescent="0.25">
      <c r="A40" s="529">
        <v>565</v>
      </c>
      <c r="B40" s="530" t="s">
        <v>611</v>
      </c>
      <c r="C40" s="527" t="s">
        <v>514</v>
      </c>
      <c r="D40" s="743">
        <v>0</v>
      </c>
      <c r="E40" s="744">
        <v>0</v>
      </c>
      <c r="F40" s="742">
        <f t="shared" si="0"/>
        <v>0</v>
      </c>
      <c r="G40" s="184"/>
    </row>
    <row r="41" spans="1:7" ht="15.75" customHeight="1" thickBot="1" x14ac:dyDescent="0.3">
      <c r="A41" s="529">
        <v>567</v>
      </c>
      <c r="B41" s="531" t="s">
        <v>515</v>
      </c>
      <c r="C41" s="532" t="s">
        <v>516</v>
      </c>
      <c r="D41" s="743">
        <v>0</v>
      </c>
      <c r="E41" s="744">
        <v>0</v>
      </c>
      <c r="F41" s="745">
        <f t="shared" si="0"/>
        <v>0</v>
      </c>
      <c r="G41" s="184"/>
    </row>
    <row r="42" spans="1:7" ht="24.75" customHeight="1" thickBot="1" x14ac:dyDescent="0.25">
      <c r="A42" s="1042" t="s">
        <v>658</v>
      </c>
      <c r="B42" s="1043"/>
      <c r="C42" s="533" t="s">
        <v>517</v>
      </c>
      <c r="D42" s="746">
        <f>SUM(D5:D41)</f>
        <v>662995.43000000005</v>
      </c>
      <c r="E42" s="747">
        <f>SUM(E5:E41)</f>
        <v>815629.95000000007</v>
      </c>
      <c r="F42" s="748">
        <f>SUM(F5:F41)</f>
        <v>152634.51999999996</v>
      </c>
    </row>
    <row r="43" spans="1:7" x14ac:dyDescent="0.2">
      <c r="B43" s="94"/>
      <c r="C43" s="94"/>
      <c r="D43" s="94"/>
      <c r="E43" s="94"/>
    </row>
  </sheetData>
  <mergeCells count="3">
    <mergeCell ref="A2:F2"/>
    <mergeCell ref="A1:F1"/>
    <mergeCell ref="A42:B42"/>
  </mergeCells>
  <pageMargins left="0.39370078740157483" right="0.23622047244094491" top="0.59055118110236227" bottom="0.74803149606299213" header="0.31496062992125984" footer="0.31496062992125984"/>
  <pageSetup paperSize="9" scale="88" orientation="portrait" r:id="rId1"/>
  <ignoredErrors>
    <ignoredError sqref="C5:C42" numberStoredAsText="1"/>
  </ignoredError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13195-B54D-4CAC-BE66-AF7006216526}">
  <sheetPr>
    <tabColor rgb="FFFF0000"/>
    <pageSetUpPr fitToPage="1"/>
  </sheetPr>
  <dimension ref="A1:K14"/>
  <sheetViews>
    <sheetView zoomScaleNormal="100" workbookViewId="0">
      <selection activeCell="E7" sqref="E7"/>
    </sheetView>
  </sheetViews>
  <sheetFormatPr defaultRowHeight="12.75" x14ac:dyDescent="0.2"/>
  <cols>
    <col min="1" max="1" width="8.140625" customWidth="1"/>
    <col min="2" max="2" width="62.5703125" customWidth="1"/>
    <col min="3" max="3" width="15.7109375" customWidth="1"/>
    <col min="4" max="5" width="17.140625" customWidth="1"/>
    <col min="6" max="6" width="15.7109375" customWidth="1"/>
    <col min="7" max="10" width="16.85546875" customWidth="1"/>
    <col min="11" max="11" width="15.7109375" customWidth="1"/>
  </cols>
  <sheetData>
    <row r="1" spans="1:11" ht="49.9" customHeight="1" thickBot="1" x14ac:dyDescent="0.25">
      <c r="A1" s="1004" t="s">
        <v>1287</v>
      </c>
      <c r="B1" s="1005"/>
      <c r="C1" s="1005"/>
      <c r="D1" s="1005"/>
      <c r="E1" s="1005"/>
      <c r="F1" s="1005"/>
      <c r="G1" s="1005"/>
      <c r="H1" s="1005"/>
      <c r="I1" s="1005"/>
      <c r="J1" s="1005"/>
      <c r="K1" s="1006"/>
    </row>
    <row r="2" spans="1:11" ht="36" customHeight="1" x14ac:dyDescent="0.2">
      <c r="A2" s="842" t="s">
        <v>1303</v>
      </c>
      <c r="B2" s="897"/>
      <c r="C2" s="1050" t="s">
        <v>1288</v>
      </c>
      <c r="D2" s="1051"/>
      <c r="E2" s="1051"/>
      <c r="F2" s="1051"/>
      <c r="G2" s="1051"/>
      <c r="H2" s="1051"/>
      <c r="I2" s="1051"/>
      <c r="J2" s="1051"/>
      <c r="K2" s="1052"/>
    </row>
    <row r="3" spans="1:11" ht="15.6" customHeight="1" x14ac:dyDescent="0.2">
      <c r="A3" s="895" t="s">
        <v>145</v>
      </c>
      <c r="B3" s="893" t="s">
        <v>1276</v>
      </c>
      <c r="C3" s="1046" t="s">
        <v>1289</v>
      </c>
      <c r="D3" s="1046" t="s">
        <v>1290</v>
      </c>
      <c r="E3" s="1046" t="s">
        <v>1291</v>
      </c>
      <c r="F3" s="1046" t="s">
        <v>1294</v>
      </c>
      <c r="G3" s="1046" t="s">
        <v>1293</v>
      </c>
      <c r="H3" s="1046" t="s">
        <v>1292</v>
      </c>
      <c r="I3" s="1046" t="s">
        <v>1295</v>
      </c>
      <c r="J3" s="1053" t="s">
        <v>1296</v>
      </c>
      <c r="K3" s="1048" t="s">
        <v>1277</v>
      </c>
    </row>
    <row r="4" spans="1:11" ht="84" customHeight="1" x14ac:dyDescent="0.2">
      <c r="A4" s="896"/>
      <c r="B4" s="894"/>
      <c r="C4" s="1047"/>
      <c r="D4" s="1047"/>
      <c r="E4" s="1047"/>
      <c r="F4" s="1047"/>
      <c r="G4" s="1047"/>
      <c r="H4" s="1047"/>
      <c r="I4" s="1047"/>
      <c r="J4" s="1054"/>
      <c r="K4" s="1049"/>
    </row>
    <row r="5" spans="1:11" ht="18.600000000000001" customHeight="1" x14ac:dyDescent="0.2">
      <c r="A5" s="1044"/>
      <c r="B5" s="1045"/>
      <c r="C5" s="561" t="s">
        <v>217</v>
      </c>
      <c r="D5" s="561" t="s">
        <v>218</v>
      </c>
      <c r="E5" s="561" t="s">
        <v>219</v>
      </c>
      <c r="F5" s="561" t="s">
        <v>226</v>
      </c>
      <c r="G5" s="561" t="s">
        <v>220</v>
      </c>
      <c r="H5" s="561" t="s">
        <v>221</v>
      </c>
      <c r="I5" s="561" t="s">
        <v>222</v>
      </c>
      <c r="J5" s="561" t="s">
        <v>223</v>
      </c>
      <c r="K5" s="562" t="s">
        <v>224</v>
      </c>
    </row>
    <row r="6" spans="1:11" ht="35.25" customHeight="1" x14ac:dyDescent="0.2">
      <c r="A6" s="20">
        <v>1</v>
      </c>
      <c r="B6" s="346" t="s">
        <v>1322</v>
      </c>
      <c r="C6" s="82">
        <v>0</v>
      </c>
      <c r="D6" s="82">
        <v>0</v>
      </c>
      <c r="E6" s="37">
        <f>SUM(C6)-D6</f>
        <v>0</v>
      </c>
      <c r="F6" s="82">
        <v>0</v>
      </c>
      <c r="G6" s="82">
        <v>0</v>
      </c>
      <c r="H6" s="37">
        <f>SUM(F6)-G6</f>
        <v>0</v>
      </c>
      <c r="I6" s="82">
        <v>15000</v>
      </c>
      <c r="J6" s="82">
        <v>10500</v>
      </c>
      <c r="K6" s="78">
        <f>SUM(I6)-J6</f>
        <v>4500</v>
      </c>
    </row>
    <row r="7" spans="1:11" ht="34.5" customHeight="1" x14ac:dyDescent="0.2">
      <c r="A7" s="20">
        <f>A6+1</f>
        <v>2</v>
      </c>
      <c r="B7" s="346" t="s">
        <v>1323</v>
      </c>
      <c r="C7" s="82">
        <v>0</v>
      </c>
      <c r="D7" s="82">
        <v>0</v>
      </c>
      <c r="E7" s="37">
        <f>SUM(C7)-D7</f>
        <v>0</v>
      </c>
      <c r="F7" s="82">
        <v>0</v>
      </c>
      <c r="G7" s="82">
        <v>0</v>
      </c>
      <c r="H7" s="37">
        <f>SUM(F7)-G7</f>
        <v>0</v>
      </c>
      <c r="I7" s="82">
        <v>125928</v>
      </c>
      <c r="J7" s="82">
        <v>0</v>
      </c>
      <c r="K7" s="78">
        <f>SUM(I7)-J7</f>
        <v>125928</v>
      </c>
    </row>
    <row r="8" spans="1:11" ht="23.45" customHeight="1" x14ac:dyDescent="0.2">
      <c r="A8" s="20">
        <f>A7+1</f>
        <v>3</v>
      </c>
      <c r="B8" s="346"/>
      <c r="C8" s="82"/>
      <c r="D8" s="82"/>
      <c r="E8" s="37"/>
      <c r="F8" s="82"/>
      <c r="G8" s="82"/>
      <c r="H8" s="37"/>
      <c r="I8" s="82"/>
      <c r="J8" s="82"/>
      <c r="K8" s="78"/>
    </row>
    <row r="9" spans="1:11" ht="22.15" customHeight="1" x14ac:dyDescent="0.2">
      <c r="A9" s="20">
        <v>4</v>
      </c>
      <c r="B9" s="422"/>
      <c r="C9" s="82"/>
      <c r="D9" s="82"/>
      <c r="E9" s="37"/>
      <c r="F9" s="82"/>
      <c r="G9" s="82"/>
      <c r="H9" s="37"/>
      <c r="I9" s="82"/>
      <c r="J9" s="82"/>
      <c r="K9" s="78"/>
    </row>
    <row r="10" spans="1:11" ht="22.15" customHeight="1" x14ac:dyDescent="0.2">
      <c r="A10" s="20">
        <v>5</v>
      </c>
      <c r="B10" s="422"/>
      <c r="C10" s="82"/>
      <c r="D10" s="82"/>
      <c r="E10" s="37"/>
      <c r="F10" s="82"/>
      <c r="G10" s="82"/>
      <c r="H10" s="37"/>
      <c r="I10" s="82"/>
      <c r="J10" s="82"/>
      <c r="K10" s="78"/>
    </row>
    <row r="11" spans="1:11" ht="22.15" customHeight="1" x14ac:dyDescent="0.2">
      <c r="A11" s="559">
        <v>6</v>
      </c>
      <c r="B11" s="487"/>
      <c r="C11" s="560"/>
      <c r="D11" s="560"/>
      <c r="E11" s="37"/>
      <c r="F11" s="560"/>
      <c r="G11" s="560"/>
      <c r="H11" s="37"/>
      <c r="I11" s="560"/>
      <c r="J11" s="560"/>
      <c r="K11" s="565"/>
    </row>
    <row r="12" spans="1:11" ht="22.15" customHeight="1" thickBot="1" x14ac:dyDescent="0.25">
      <c r="A12" s="21" t="s">
        <v>143</v>
      </c>
      <c r="B12" s="423"/>
      <c r="C12" s="736">
        <f>C6+C7+C8+C9+C10+C11</f>
        <v>0</v>
      </c>
      <c r="D12" s="736">
        <f>D6+D7+D8+D9+D10+D11</f>
        <v>0</v>
      </c>
      <c r="E12" s="38">
        <f>E6+E7+E8+E9+E10+E11</f>
        <v>0</v>
      </c>
      <c r="F12" s="736">
        <f t="shared" ref="F12:K12" si="0">F6+F7+F8+F9+F10+F11</f>
        <v>0</v>
      </c>
      <c r="G12" s="736">
        <f t="shared" si="0"/>
        <v>0</v>
      </c>
      <c r="H12" s="38">
        <f t="shared" si="0"/>
        <v>0</v>
      </c>
      <c r="I12" s="736">
        <f t="shared" si="0"/>
        <v>140928</v>
      </c>
      <c r="J12" s="736">
        <f t="shared" si="0"/>
        <v>10500</v>
      </c>
      <c r="K12" s="622">
        <f t="shared" si="0"/>
        <v>130428</v>
      </c>
    </row>
    <row r="13" spans="1:11" ht="15.75" x14ac:dyDescent="0.2">
      <c r="A13" s="13"/>
      <c r="B13" s="15"/>
      <c r="C13" s="13"/>
      <c r="D13" s="13"/>
      <c r="E13" s="13"/>
      <c r="F13" s="13"/>
      <c r="G13" s="13"/>
      <c r="H13" s="13"/>
      <c r="I13" s="13"/>
      <c r="J13" s="13"/>
      <c r="K13" s="13"/>
    </row>
    <row r="14" spans="1:11" ht="15" x14ac:dyDescent="0.2">
      <c r="B14" s="1017" t="s">
        <v>1298</v>
      </c>
      <c r="C14" s="1018"/>
      <c r="D14" s="1018"/>
      <c r="E14" s="1019"/>
    </row>
  </sheetData>
  <mergeCells count="16">
    <mergeCell ref="A5:B5"/>
    <mergeCell ref="C3:C4"/>
    <mergeCell ref="K3:K4"/>
    <mergeCell ref="B14:E14"/>
    <mergeCell ref="A1:K1"/>
    <mergeCell ref="A2:B2"/>
    <mergeCell ref="C2:K2"/>
    <mergeCell ref="A3:A4"/>
    <mergeCell ref="B3:B4"/>
    <mergeCell ref="G3:G4"/>
    <mergeCell ref="D3:D4"/>
    <mergeCell ref="F3:F4"/>
    <mergeCell ref="J3:J4"/>
    <mergeCell ref="E3:E4"/>
    <mergeCell ref="H3:H4"/>
    <mergeCell ref="I3:I4"/>
  </mergeCells>
  <pageMargins left="0.70866141732283472" right="0.70866141732283472" top="0.74803149606299213" bottom="0.74803149606299213" header="0.31496062992125984" footer="0.31496062992125984"/>
  <pageSetup paperSize="9" scale="6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F67"/>
  <sheetViews>
    <sheetView workbookViewId="0">
      <selection sqref="A1:F1"/>
    </sheetView>
  </sheetViews>
  <sheetFormatPr defaultRowHeight="12.75" x14ac:dyDescent="0.2"/>
  <cols>
    <col min="1" max="1" width="60.85546875" customWidth="1"/>
    <col min="2" max="2" width="8.85546875" customWidth="1"/>
    <col min="3" max="3" width="13.140625" customWidth="1"/>
    <col min="4" max="4" width="14.7109375" customWidth="1"/>
    <col min="5" max="5" width="14.28515625" customWidth="1"/>
    <col min="6" max="6" width="13.7109375" customWidth="1"/>
  </cols>
  <sheetData>
    <row r="1" spans="1:6" ht="45.75" customHeight="1" x14ac:dyDescent="0.2">
      <c r="A1" s="1056" t="s">
        <v>442</v>
      </c>
      <c r="B1" s="1057"/>
      <c r="C1" s="1057"/>
      <c r="D1" s="1057"/>
      <c r="E1" s="1057"/>
      <c r="F1" s="1058"/>
    </row>
    <row r="2" spans="1:6" ht="19.5" customHeight="1" x14ac:dyDescent="0.25">
      <c r="A2" s="1055" t="s">
        <v>310</v>
      </c>
      <c r="B2" s="1055"/>
      <c r="C2" s="1055"/>
      <c r="D2" s="1055"/>
      <c r="E2" s="1055"/>
      <c r="F2" s="1055"/>
    </row>
    <row r="3" spans="1:6" ht="42" customHeight="1" x14ac:dyDescent="0.2">
      <c r="A3" s="95" t="s">
        <v>320</v>
      </c>
      <c r="B3" s="96" t="s">
        <v>321</v>
      </c>
      <c r="C3" s="103" t="s">
        <v>444</v>
      </c>
      <c r="D3" s="96" t="s">
        <v>439</v>
      </c>
      <c r="E3" s="96" t="s">
        <v>440</v>
      </c>
      <c r="F3" s="96" t="s">
        <v>441</v>
      </c>
    </row>
    <row r="4" spans="1:6" ht="15.75" x14ac:dyDescent="0.25">
      <c r="A4" s="97" t="s">
        <v>322</v>
      </c>
      <c r="B4" s="97" t="s">
        <v>323</v>
      </c>
      <c r="C4" s="98"/>
      <c r="D4" s="98"/>
      <c r="E4" s="98"/>
      <c r="F4" s="98"/>
    </row>
    <row r="5" spans="1:6" ht="15.75" x14ac:dyDescent="0.25">
      <c r="A5" s="102" t="s">
        <v>324</v>
      </c>
      <c r="B5" s="97" t="s">
        <v>325</v>
      </c>
      <c r="C5" s="98"/>
      <c r="D5" s="98"/>
      <c r="E5" s="98"/>
      <c r="F5" s="98"/>
    </row>
    <row r="6" spans="1:6" ht="15.75" x14ac:dyDescent="0.25">
      <c r="A6" s="97" t="s">
        <v>326</v>
      </c>
      <c r="B6" s="97" t="s">
        <v>327</v>
      </c>
      <c r="C6" s="98"/>
      <c r="D6" s="98"/>
      <c r="E6" s="98"/>
      <c r="F6" s="98"/>
    </row>
    <row r="7" spans="1:6" ht="15.75" x14ac:dyDescent="0.25">
      <c r="A7" s="97" t="s">
        <v>328</v>
      </c>
      <c r="B7" s="97" t="s">
        <v>329</v>
      </c>
      <c r="C7" s="98"/>
      <c r="D7" s="98"/>
      <c r="E7" s="98"/>
      <c r="F7" s="98"/>
    </row>
    <row r="8" spans="1:6" ht="15.75" x14ac:dyDescent="0.25">
      <c r="A8" s="101" t="s">
        <v>443</v>
      </c>
      <c r="B8" s="97" t="s">
        <v>330</v>
      </c>
      <c r="C8" s="98"/>
      <c r="D8" s="98"/>
      <c r="E8" s="98"/>
      <c r="F8" s="98"/>
    </row>
    <row r="9" spans="1:6" ht="15.75" x14ac:dyDescent="0.25">
      <c r="A9" s="97" t="s">
        <v>331</v>
      </c>
      <c r="B9" s="97" t="s">
        <v>332</v>
      </c>
      <c r="C9" s="98"/>
      <c r="D9" s="98"/>
      <c r="E9" s="98"/>
      <c r="F9" s="98"/>
    </row>
    <row r="10" spans="1:6" ht="15.75" x14ac:dyDescent="0.25">
      <c r="A10" s="97" t="s">
        <v>333</v>
      </c>
      <c r="B10" s="97" t="s">
        <v>334</v>
      </c>
      <c r="C10" s="98"/>
      <c r="D10" s="98"/>
      <c r="E10" s="98"/>
      <c r="F10" s="98"/>
    </row>
    <row r="11" spans="1:6" ht="15.75" x14ac:dyDescent="0.25">
      <c r="A11" s="97" t="s">
        <v>335</v>
      </c>
      <c r="B11" s="97" t="s">
        <v>336</v>
      </c>
      <c r="C11" s="98"/>
      <c r="D11" s="98"/>
      <c r="E11" s="98"/>
      <c r="F11" s="98"/>
    </row>
    <row r="12" spans="1:6" ht="15.75" x14ac:dyDescent="0.25">
      <c r="A12" s="102" t="s">
        <v>337</v>
      </c>
      <c r="B12" s="97" t="s">
        <v>338</v>
      </c>
      <c r="C12" s="98"/>
      <c r="D12" s="98"/>
      <c r="E12" s="98"/>
      <c r="F12" s="98"/>
    </row>
    <row r="13" spans="1:6" ht="15.75" x14ac:dyDescent="0.25">
      <c r="A13" s="97" t="s">
        <v>339</v>
      </c>
      <c r="B13" s="97" t="s">
        <v>340</v>
      </c>
      <c r="C13" s="98"/>
      <c r="D13" s="98"/>
      <c r="E13" s="98"/>
      <c r="F13" s="98"/>
    </row>
    <row r="14" spans="1:6" ht="15.75" x14ac:dyDescent="0.25">
      <c r="A14" s="97" t="s">
        <v>341</v>
      </c>
      <c r="B14" s="97" t="s">
        <v>342</v>
      </c>
      <c r="C14" s="98"/>
      <c r="D14" s="98"/>
      <c r="E14" s="98"/>
      <c r="F14" s="98"/>
    </row>
    <row r="15" spans="1:6" ht="15.75" x14ac:dyDescent="0.25">
      <c r="A15" s="97" t="s">
        <v>343</v>
      </c>
      <c r="B15" s="97" t="s">
        <v>344</v>
      </c>
      <c r="C15" s="98"/>
      <c r="D15" s="98"/>
      <c r="E15" s="98"/>
      <c r="F15" s="98"/>
    </row>
    <row r="16" spans="1:6" ht="15.75" x14ac:dyDescent="0.25">
      <c r="A16" s="97" t="s">
        <v>345</v>
      </c>
      <c r="B16" s="97" t="s">
        <v>346</v>
      </c>
      <c r="C16" s="98"/>
      <c r="D16" s="98"/>
      <c r="E16" s="98"/>
      <c r="F16" s="98"/>
    </row>
    <row r="17" spans="1:6" ht="15.75" x14ac:dyDescent="0.25">
      <c r="A17" s="97" t="s">
        <v>347</v>
      </c>
      <c r="B17" s="97" t="s">
        <v>348</v>
      </c>
      <c r="C17" s="98"/>
      <c r="D17" s="98"/>
      <c r="E17" s="98"/>
      <c r="F17" s="98"/>
    </row>
    <row r="18" spans="1:6" ht="15.75" x14ac:dyDescent="0.25">
      <c r="A18" s="97" t="s">
        <v>349</v>
      </c>
      <c r="B18" s="97" t="s">
        <v>350</v>
      </c>
      <c r="C18" s="98"/>
      <c r="D18" s="98"/>
      <c r="E18" s="98"/>
      <c r="F18" s="98"/>
    </row>
    <row r="19" spans="1:6" ht="15.75" x14ac:dyDescent="0.25">
      <c r="A19" s="97" t="s">
        <v>351</v>
      </c>
      <c r="B19" s="97" t="s">
        <v>352</v>
      </c>
      <c r="C19" s="98"/>
      <c r="D19" s="98"/>
      <c r="E19" s="98"/>
      <c r="F19" s="98"/>
    </row>
    <row r="20" spans="1:6" ht="15.75" x14ac:dyDescent="0.25">
      <c r="A20" s="97" t="s">
        <v>353</v>
      </c>
      <c r="B20" s="97" t="s">
        <v>354</v>
      </c>
      <c r="C20" s="98"/>
      <c r="D20" s="98"/>
      <c r="E20" s="98"/>
      <c r="F20" s="98"/>
    </row>
    <row r="21" spans="1:6" ht="15.75" x14ac:dyDescent="0.25">
      <c r="A21" s="97" t="s">
        <v>355</v>
      </c>
      <c r="B21" s="97" t="s">
        <v>356</v>
      </c>
      <c r="C21" s="98"/>
      <c r="D21" s="98"/>
      <c r="E21" s="98"/>
      <c r="F21" s="98"/>
    </row>
    <row r="22" spans="1:6" ht="15.75" x14ac:dyDescent="0.25">
      <c r="A22" s="97" t="s">
        <v>357</v>
      </c>
      <c r="B22" s="97" t="s">
        <v>358</v>
      </c>
      <c r="C22" s="98"/>
      <c r="D22" s="98"/>
      <c r="E22" s="98"/>
      <c r="F22" s="98"/>
    </row>
    <row r="23" spans="1:6" ht="15.75" x14ac:dyDescent="0.25">
      <c r="A23" s="97" t="s">
        <v>359</v>
      </c>
      <c r="B23" s="97" t="s">
        <v>360</v>
      </c>
      <c r="C23" s="98"/>
      <c r="D23" s="98"/>
      <c r="E23" s="98"/>
      <c r="F23" s="98"/>
    </row>
    <row r="24" spans="1:6" ht="15.75" x14ac:dyDescent="0.25">
      <c r="A24" s="102" t="s">
        <v>361</v>
      </c>
      <c r="B24" s="97" t="s">
        <v>362</v>
      </c>
      <c r="C24" s="98"/>
      <c r="D24" s="98"/>
      <c r="E24" s="98"/>
      <c r="F24" s="98"/>
    </row>
    <row r="25" spans="1:6" ht="15.75" x14ac:dyDescent="0.25">
      <c r="A25" s="97" t="s">
        <v>363</v>
      </c>
      <c r="B25" s="97" t="s">
        <v>364</v>
      </c>
      <c r="C25" s="98"/>
      <c r="D25" s="98"/>
      <c r="E25" s="98"/>
      <c r="F25" s="98"/>
    </row>
    <row r="26" spans="1:6" ht="15.75" x14ac:dyDescent="0.25">
      <c r="A26" s="97" t="s">
        <v>365</v>
      </c>
      <c r="B26" s="97" t="s">
        <v>366</v>
      </c>
      <c r="C26" s="98"/>
      <c r="D26" s="98"/>
      <c r="E26" s="98"/>
      <c r="F26" s="98"/>
    </row>
    <row r="27" spans="1:6" ht="15.75" x14ac:dyDescent="0.25">
      <c r="A27" s="97" t="s">
        <v>367</v>
      </c>
      <c r="B27" s="97" t="s">
        <v>368</v>
      </c>
      <c r="C27" s="98"/>
      <c r="D27" s="98"/>
      <c r="E27" s="98"/>
      <c r="F27" s="98"/>
    </row>
    <row r="28" spans="1:6" ht="15.75" x14ac:dyDescent="0.25">
      <c r="A28" s="97" t="s">
        <v>369</v>
      </c>
      <c r="B28" s="97" t="s">
        <v>370</v>
      </c>
      <c r="C28" s="98"/>
      <c r="D28" s="98"/>
      <c r="E28" s="98"/>
      <c r="F28" s="98"/>
    </row>
    <row r="29" spans="1:6" ht="15.75" x14ac:dyDescent="0.25">
      <c r="A29" s="97" t="s">
        <v>371</v>
      </c>
      <c r="B29" s="97" t="s">
        <v>372</v>
      </c>
      <c r="C29" s="98"/>
      <c r="D29" s="98"/>
      <c r="E29" s="98"/>
      <c r="F29" s="98"/>
    </row>
    <row r="30" spans="1:6" ht="15.75" x14ac:dyDescent="0.25">
      <c r="A30" s="97" t="s">
        <v>373</v>
      </c>
      <c r="B30" s="97" t="s">
        <v>374</v>
      </c>
      <c r="C30" s="98"/>
      <c r="D30" s="98"/>
      <c r="E30" s="98"/>
      <c r="F30" s="98"/>
    </row>
    <row r="31" spans="1:6" ht="15.75" x14ac:dyDescent="0.25">
      <c r="A31" s="97" t="s">
        <v>375</v>
      </c>
      <c r="B31" s="97" t="s">
        <v>376</v>
      </c>
      <c r="C31" s="98"/>
      <c r="D31" s="98"/>
      <c r="E31" s="98"/>
      <c r="F31" s="98"/>
    </row>
    <row r="32" spans="1:6" ht="15.75" x14ac:dyDescent="0.25">
      <c r="A32" s="97" t="s">
        <v>377</v>
      </c>
      <c r="B32" s="97" t="s">
        <v>378</v>
      </c>
      <c r="C32" s="98"/>
      <c r="D32" s="98"/>
      <c r="E32" s="98"/>
      <c r="F32" s="98"/>
    </row>
    <row r="33" spans="1:6" ht="15.75" x14ac:dyDescent="0.25">
      <c r="A33" s="102" t="s">
        <v>379</v>
      </c>
      <c r="B33" s="97" t="s">
        <v>380</v>
      </c>
      <c r="C33" s="98"/>
      <c r="D33" s="98"/>
      <c r="E33" s="98"/>
      <c r="F33" s="98"/>
    </row>
    <row r="34" spans="1:6" ht="15.75" x14ac:dyDescent="0.25">
      <c r="A34" s="97" t="s">
        <v>381</v>
      </c>
      <c r="B34" s="97" t="s">
        <v>382</v>
      </c>
      <c r="C34" s="98"/>
      <c r="D34" s="98"/>
      <c r="E34" s="98"/>
      <c r="F34" s="98"/>
    </row>
    <row r="35" spans="1:6" ht="15.75" x14ac:dyDescent="0.25">
      <c r="A35" s="97" t="s">
        <v>383</v>
      </c>
      <c r="B35" s="97" t="s">
        <v>384</v>
      </c>
      <c r="C35" s="98"/>
      <c r="D35" s="98"/>
      <c r="E35" s="98"/>
      <c r="F35" s="98"/>
    </row>
    <row r="36" spans="1:6" ht="15.75" x14ac:dyDescent="0.25">
      <c r="A36" s="97" t="s">
        <v>385</v>
      </c>
      <c r="B36" s="97" t="s">
        <v>386</v>
      </c>
      <c r="C36" s="98"/>
      <c r="D36" s="98"/>
      <c r="E36" s="98"/>
      <c r="F36" s="98"/>
    </row>
    <row r="37" spans="1:6" ht="15.75" x14ac:dyDescent="0.25">
      <c r="A37" s="97" t="s">
        <v>387</v>
      </c>
      <c r="B37" s="97" t="s">
        <v>388</v>
      </c>
      <c r="C37" s="98"/>
      <c r="D37" s="98"/>
      <c r="E37" s="98"/>
      <c r="F37" s="98"/>
    </row>
    <row r="38" spans="1:6" ht="15.75" x14ac:dyDescent="0.25">
      <c r="A38" s="97" t="s">
        <v>389</v>
      </c>
      <c r="B38" s="97" t="s">
        <v>390</v>
      </c>
      <c r="C38" s="98"/>
      <c r="D38" s="98"/>
      <c r="E38" s="98"/>
      <c r="F38" s="98"/>
    </row>
    <row r="39" spans="1:6" ht="15.75" x14ac:dyDescent="0.25">
      <c r="A39" s="97" t="s">
        <v>391</v>
      </c>
      <c r="B39" s="97" t="s">
        <v>392</v>
      </c>
      <c r="C39" s="98"/>
      <c r="D39" s="98"/>
      <c r="E39" s="98"/>
      <c r="F39" s="98"/>
    </row>
    <row r="40" spans="1:6" ht="15.75" x14ac:dyDescent="0.25">
      <c r="A40" s="102" t="s">
        <v>393</v>
      </c>
      <c r="B40" s="97" t="s">
        <v>394</v>
      </c>
      <c r="C40" s="98"/>
      <c r="D40" s="98"/>
      <c r="E40" s="98"/>
      <c r="F40" s="98"/>
    </row>
    <row r="41" spans="1:6" ht="15.75" x14ac:dyDescent="0.25">
      <c r="A41" s="97" t="s">
        <v>395</v>
      </c>
      <c r="B41" s="97" t="s">
        <v>396</v>
      </c>
      <c r="C41" s="98"/>
      <c r="D41" s="98"/>
      <c r="E41" s="98"/>
      <c r="F41" s="98"/>
    </row>
    <row r="42" spans="1:6" ht="15.75" x14ac:dyDescent="0.25">
      <c r="A42" s="97" t="s">
        <v>397</v>
      </c>
      <c r="B42" s="97" t="s">
        <v>398</v>
      </c>
      <c r="C42" s="98"/>
      <c r="D42" s="98"/>
      <c r="E42" s="98"/>
      <c r="F42" s="98"/>
    </row>
    <row r="43" spans="1:6" ht="15.75" x14ac:dyDescent="0.25">
      <c r="A43" s="97" t="s">
        <v>399</v>
      </c>
      <c r="B43" s="97" t="s">
        <v>400</v>
      </c>
      <c r="C43" s="98"/>
      <c r="D43" s="98"/>
      <c r="E43" s="98"/>
      <c r="F43" s="98"/>
    </row>
    <row r="44" spans="1:6" ht="15.75" x14ac:dyDescent="0.25">
      <c r="A44" s="97" t="s">
        <v>401</v>
      </c>
      <c r="B44" s="97" t="s">
        <v>402</v>
      </c>
      <c r="C44" s="98"/>
      <c r="D44" s="98"/>
      <c r="E44" s="98"/>
      <c r="F44" s="98"/>
    </row>
    <row r="45" spans="1:6" ht="15.75" x14ac:dyDescent="0.25">
      <c r="A45" s="102" t="s">
        <v>403</v>
      </c>
      <c r="B45" s="97" t="s">
        <v>404</v>
      </c>
      <c r="C45" s="98"/>
      <c r="D45" s="98"/>
      <c r="E45" s="98"/>
      <c r="F45" s="98"/>
    </row>
    <row r="46" spans="1:6" ht="15.75" x14ac:dyDescent="0.25">
      <c r="A46" s="97" t="s">
        <v>405</v>
      </c>
      <c r="B46" s="97" t="s">
        <v>406</v>
      </c>
      <c r="C46" s="98"/>
      <c r="D46" s="98"/>
      <c r="E46" s="98"/>
      <c r="F46" s="98"/>
    </row>
    <row r="47" spans="1:6" ht="15.75" x14ac:dyDescent="0.25">
      <c r="A47" s="97" t="s">
        <v>397</v>
      </c>
      <c r="B47" s="97" t="s">
        <v>407</v>
      </c>
      <c r="C47" s="98"/>
      <c r="D47" s="98"/>
      <c r="E47" s="98"/>
      <c r="F47" s="98"/>
    </row>
    <row r="48" spans="1:6" ht="15.75" x14ac:dyDescent="0.25">
      <c r="A48" s="97" t="s">
        <v>408</v>
      </c>
      <c r="B48" s="97" t="s">
        <v>409</v>
      </c>
      <c r="C48" s="98"/>
      <c r="D48" s="98"/>
      <c r="E48" s="98"/>
      <c r="F48" s="98"/>
    </row>
    <row r="49" spans="1:6" ht="15.75" x14ac:dyDescent="0.25">
      <c r="A49" s="97" t="s">
        <v>410</v>
      </c>
      <c r="B49" s="97" t="s">
        <v>411</v>
      </c>
      <c r="C49" s="98"/>
      <c r="D49" s="98"/>
      <c r="E49" s="98"/>
      <c r="F49" s="98"/>
    </row>
    <row r="50" spans="1:6" ht="15.75" x14ac:dyDescent="0.25">
      <c r="A50" s="97" t="s">
        <v>412</v>
      </c>
      <c r="B50" s="97" t="s">
        <v>413</v>
      </c>
      <c r="C50" s="98"/>
      <c r="D50" s="98"/>
      <c r="E50" s="98"/>
      <c r="F50" s="98"/>
    </row>
    <row r="51" spans="1:6" ht="15.75" x14ac:dyDescent="0.25">
      <c r="A51" s="97" t="s">
        <v>399</v>
      </c>
      <c r="B51" s="97" t="s">
        <v>414</v>
      </c>
      <c r="C51" s="98"/>
      <c r="D51" s="98"/>
      <c r="E51" s="98"/>
      <c r="F51" s="98"/>
    </row>
    <row r="52" spans="1:6" ht="15.75" x14ac:dyDescent="0.25">
      <c r="A52" s="97" t="s">
        <v>415</v>
      </c>
      <c r="B52" s="97" t="s">
        <v>416</v>
      </c>
      <c r="C52" s="98"/>
      <c r="D52" s="98"/>
      <c r="E52" s="98"/>
      <c r="F52" s="98"/>
    </row>
    <row r="53" spans="1:6" ht="15.75" x14ac:dyDescent="0.25">
      <c r="A53" s="97" t="s">
        <v>401</v>
      </c>
      <c r="B53" s="97" t="s">
        <v>417</v>
      </c>
      <c r="C53" s="98"/>
      <c r="D53" s="98"/>
      <c r="E53" s="98"/>
      <c r="F53" s="98"/>
    </row>
    <row r="54" spans="1:6" ht="15.75" x14ac:dyDescent="0.25">
      <c r="A54" s="102" t="s">
        <v>418</v>
      </c>
      <c r="B54" s="97" t="s">
        <v>419</v>
      </c>
      <c r="C54" s="98"/>
      <c r="D54" s="98"/>
      <c r="E54" s="98"/>
      <c r="F54" s="98"/>
    </row>
    <row r="55" spans="1:6" ht="15.75" x14ac:dyDescent="0.25">
      <c r="A55" s="97" t="s">
        <v>420</v>
      </c>
      <c r="B55" s="97" t="s">
        <v>421</v>
      </c>
      <c r="C55" s="98"/>
      <c r="D55" s="98"/>
      <c r="E55" s="98"/>
      <c r="F55" s="98"/>
    </row>
    <row r="56" spans="1:6" ht="15.75" x14ac:dyDescent="0.25">
      <c r="A56" s="97" t="s">
        <v>422</v>
      </c>
      <c r="B56" s="97" t="s">
        <v>423</v>
      </c>
      <c r="C56" s="98"/>
      <c r="D56" s="98"/>
      <c r="E56" s="98"/>
      <c r="F56" s="98"/>
    </row>
    <row r="57" spans="1:6" ht="15.75" x14ac:dyDescent="0.25">
      <c r="A57" s="97" t="s">
        <v>424</v>
      </c>
      <c r="B57" s="97" t="s">
        <v>425</v>
      </c>
      <c r="C57" s="98"/>
      <c r="D57" s="98"/>
      <c r="E57" s="98"/>
      <c r="F57" s="98"/>
    </row>
    <row r="58" spans="1:6" ht="15.75" x14ac:dyDescent="0.25">
      <c r="A58" s="97" t="s">
        <v>426</v>
      </c>
      <c r="B58" s="97" t="s">
        <v>427</v>
      </c>
      <c r="C58" s="98"/>
      <c r="D58" s="98"/>
      <c r="E58" s="98"/>
      <c r="F58" s="98"/>
    </row>
    <row r="59" spans="1:6" ht="15.75" x14ac:dyDescent="0.25">
      <c r="A59" s="97" t="s">
        <v>428</v>
      </c>
      <c r="B59" s="97" t="s">
        <v>429</v>
      </c>
      <c r="C59" s="98"/>
      <c r="D59" s="98"/>
      <c r="E59" s="98"/>
      <c r="F59" s="98"/>
    </row>
    <row r="60" spans="1:6" ht="15.75" x14ac:dyDescent="0.25">
      <c r="A60" s="97" t="s">
        <v>430</v>
      </c>
      <c r="B60" s="97" t="s">
        <v>431</v>
      </c>
      <c r="C60" s="98"/>
      <c r="D60" s="98"/>
      <c r="E60" s="98"/>
      <c r="F60" s="98"/>
    </row>
    <row r="61" spans="1:6" ht="15.75" x14ac:dyDescent="0.25">
      <c r="A61" s="102" t="s">
        <v>432</v>
      </c>
      <c r="B61" s="97" t="s">
        <v>433</v>
      </c>
      <c r="C61" s="98"/>
      <c r="D61" s="98"/>
      <c r="E61" s="98"/>
      <c r="F61" s="98"/>
    </row>
    <row r="62" spans="1:6" ht="15.75" x14ac:dyDescent="0.25">
      <c r="A62" s="97" t="s">
        <v>434</v>
      </c>
      <c r="B62" s="97" t="s">
        <v>435</v>
      </c>
      <c r="C62" s="98"/>
      <c r="D62" s="98"/>
      <c r="E62" s="98"/>
      <c r="F62" s="98"/>
    </row>
    <row r="63" spans="1:6" ht="15.75" x14ac:dyDescent="0.25">
      <c r="A63" s="97" t="s">
        <v>436</v>
      </c>
      <c r="B63" s="97" t="s">
        <v>437</v>
      </c>
      <c r="C63" s="98"/>
      <c r="D63" s="98"/>
      <c r="E63" s="98"/>
      <c r="F63" s="98"/>
    </row>
    <row r="64" spans="1:6" ht="15.75" x14ac:dyDescent="0.25">
      <c r="A64" s="99" t="s">
        <v>438</v>
      </c>
      <c r="B64" s="100"/>
      <c r="C64" s="98"/>
      <c r="D64" s="98"/>
      <c r="E64" s="98"/>
      <c r="F64" s="98"/>
    </row>
    <row r="65" spans="1:6" ht="15.75" x14ac:dyDescent="0.25">
      <c r="A65" s="50"/>
      <c r="B65" s="50"/>
      <c r="C65" s="50"/>
      <c r="D65" s="50"/>
      <c r="E65" s="50"/>
      <c r="F65" s="50"/>
    </row>
    <row r="66" spans="1:6" ht="15.75" x14ac:dyDescent="0.25">
      <c r="A66" s="50"/>
      <c r="B66" s="50"/>
      <c r="C66" s="50"/>
      <c r="D66" s="50"/>
      <c r="E66" s="50"/>
      <c r="F66" s="50"/>
    </row>
    <row r="67" spans="1:6" ht="15.75" x14ac:dyDescent="0.25">
      <c r="A67" s="50"/>
      <c r="B67" s="50"/>
      <c r="C67" s="50"/>
      <c r="D67" s="50"/>
      <c r="E67" s="50"/>
      <c r="F67" s="50"/>
    </row>
  </sheetData>
  <mergeCells count="2">
    <mergeCell ref="A2:F2"/>
    <mergeCell ref="A1:F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árok4">
    <tabColor indexed="51"/>
  </sheetPr>
  <dimension ref="A1:E63"/>
  <sheetViews>
    <sheetView zoomScale="80" zoomScaleNormal="80" workbookViewId="0">
      <pane xSplit="1" ySplit="2" topLeftCell="B39" activePane="bottomRight" state="frozen"/>
      <selection activeCell="C48" sqref="C48"/>
      <selection pane="topRight" activeCell="C48" sqref="C48"/>
      <selection pane="bottomLeft" activeCell="C48" sqref="C48"/>
      <selection pane="bottomRight" activeCell="C43" sqref="C43"/>
    </sheetView>
  </sheetViews>
  <sheetFormatPr defaultColWidth="9.140625" defaultRowHeight="15.75" x14ac:dyDescent="0.2"/>
  <cols>
    <col min="1" max="1" width="11.85546875" style="189" customWidth="1"/>
    <col min="2" max="2" width="44.7109375" style="57" customWidth="1"/>
    <col min="3" max="3" width="166.140625" style="55" customWidth="1"/>
    <col min="4" max="4" width="19.140625" style="189" customWidth="1"/>
    <col min="5" max="16384" width="9.140625" style="189"/>
  </cols>
  <sheetData>
    <row r="1" spans="1:4" ht="42" customHeight="1" thickBot="1" x14ac:dyDescent="0.25">
      <c r="A1" s="781" t="s">
        <v>952</v>
      </c>
      <c r="B1" s="783"/>
      <c r="C1" s="782"/>
    </row>
    <row r="2" spans="1:4" s="64" customFormat="1" ht="47.25" x14ac:dyDescent="0.2">
      <c r="A2" s="63" t="s">
        <v>164</v>
      </c>
      <c r="B2" s="171" t="s">
        <v>44</v>
      </c>
      <c r="C2" s="104" t="s">
        <v>45</v>
      </c>
    </row>
    <row r="3" spans="1:4" ht="38.25" customHeight="1" x14ac:dyDescent="0.2">
      <c r="A3" s="91" t="s">
        <v>163</v>
      </c>
      <c r="B3" s="172" t="s">
        <v>953</v>
      </c>
      <c r="C3" s="106" t="s">
        <v>1075</v>
      </c>
    </row>
    <row r="4" spans="1:4" s="60" customFormat="1" ht="106.5" customHeight="1" x14ac:dyDescent="0.2">
      <c r="A4" s="91" t="s">
        <v>157</v>
      </c>
      <c r="B4" s="172" t="s">
        <v>619</v>
      </c>
      <c r="C4" s="106" t="s">
        <v>1123</v>
      </c>
      <c r="D4" s="189"/>
    </row>
    <row r="5" spans="1:4" s="60" customFormat="1" ht="46.5" customHeight="1" x14ac:dyDescent="0.2">
      <c r="A5" s="91" t="s">
        <v>56</v>
      </c>
      <c r="B5" s="172" t="s">
        <v>624</v>
      </c>
      <c r="C5" s="175" t="s">
        <v>1113</v>
      </c>
    </row>
    <row r="6" spans="1:4" ht="71.25" customHeight="1" x14ac:dyDescent="0.2">
      <c r="A6" s="91" t="s">
        <v>23</v>
      </c>
      <c r="B6" s="173" t="s">
        <v>864</v>
      </c>
      <c r="C6" s="115" t="s">
        <v>1076</v>
      </c>
    </row>
    <row r="7" spans="1:4" ht="63" x14ac:dyDescent="0.2">
      <c r="A7" s="91" t="s">
        <v>229</v>
      </c>
      <c r="B7" s="172" t="s">
        <v>1394</v>
      </c>
      <c r="C7" s="106" t="s">
        <v>1395</v>
      </c>
    </row>
    <row r="8" spans="1:4" ht="106.5" customHeight="1" x14ac:dyDescent="0.2">
      <c r="A8" s="91" t="s">
        <v>16</v>
      </c>
      <c r="B8" s="172" t="s">
        <v>894</v>
      </c>
      <c r="C8" s="106" t="s">
        <v>1247</v>
      </c>
    </row>
    <row r="9" spans="1:4" ht="33.75" customHeight="1" x14ac:dyDescent="0.2">
      <c r="A9" s="91" t="s">
        <v>156</v>
      </c>
      <c r="B9" s="172" t="s">
        <v>180</v>
      </c>
      <c r="C9" s="106" t="s">
        <v>870</v>
      </c>
      <c r="D9" s="64"/>
    </row>
    <row r="10" spans="1:4" ht="42" customHeight="1" x14ac:dyDescent="0.2">
      <c r="A10" s="91" t="s">
        <v>753</v>
      </c>
      <c r="B10" s="172" t="s">
        <v>1119</v>
      </c>
      <c r="C10" s="106" t="s">
        <v>1114</v>
      </c>
      <c r="D10" s="64"/>
    </row>
    <row r="11" spans="1:4" ht="75" customHeight="1" x14ac:dyDescent="0.2">
      <c r="A11" s="91" t="s">
        <v>110</v>
      </c>
      <c r="B11" s="172" t="s">
        <v>1396</v>
      </c>
      <c r="C11" s="106" t="s">
        <v>1124</v>
      </c>
      <c r="D11" s="64"/>
    </row>
    <row r="12" spans="1:4" ht="18" customHeight="1" x14ac:dyDescent="0.2">
      <c r="A12" s="91" t="s">
        <v>17</v>
      </c>
      <c r="B12" s="304" t="s">
        <v>1096</v>
      </c>
      <c r="C12" s="106" t="s">
        <v>1115</v>
      </c>
      <c r="D12" s="64"/>
    </row>
    <row r="13" spans="1:4" ht="63" x14ac:dyDescent="0.2">
      <c r="A13" s="91" t="s">
        <v>120</v>
      </c>
      <c r="B13" s="172" t="s">
        <v>1397</v>
      </c>
      <c r="C13" s="106" t="s">
        <v>1398</v>
      </c>
      <c r="D13" s="64"/>
    </row>
    <row r="14" spans="1:4" ht="75.75" customHeight="1" x14ac:dyDescent="0.2">
      <c r="A14" s="91" t="s">
        <v>195</v>
      </c>
      <c r="B14" s="172" t="s">
        <v>1399</v>
      </c>
      <c r="C14" s="106" t="s">
        <v>1400</v>
      </c>
      <c r="D14" s="64"/>
    </row>
    <row r="15" spans="1:4" ht="78.75" x14ac:dyDescent="0.2">
      <c r="A15" s="91" t="s">
        <v>888</v>
      </c>
      <c r="B15" s="173" t="s">
        <v>1401</v>
      </c>
      <c r="C15" s="612" t="s">
        <v>1402</v>
      </c>
      <c r="D15" s="64"/>
    </row>
    <row r="16" spans="1:4" ht="41.25" customHeight="1" x14ac:dyDescent="0.2">
      <c r="A16" s="91" t="s">
        <v>18</v>
      </c>
      <c r="B16" s="172" t="s">
        <v>954</v>
      </c>
      <c r="C16" s="106" t="s">
        <v>1077</v>
      </c>
      <c r="D16" s="64"/>
    </row>
    <row r="17" spans="1:5" ht="72.75" customHeight="1" x14ac:dyDescent="0.2">
      <c r="A17" s="91" t="s">
        <v>182</v>
      </c>
      <c r="B17" s="172" t="s">
        <v>955</v>
      </c>
      <c r="C17" s="106" t="s">
        <v>1116</v>
      </c>
      <c r="D17" s="64"/>
    </row>
    <row r="18" spans="1:5" ht="54" customHeight="1" x14ac:dyDescent="0.2">
      <c r="A18" s="91" t="s">
        <v>228</v>
      </c>
      <c r="B18" s="172" t="s">
        <v>956</v>
      </c>
      <c r="C18" s="115" t="s">
        <v>1248</v>
      </c>
      <c r="D18" s="64"/>
    </row>
    <row r="19" spans="1:5" ht="40.5" customHeight="1" x14ac:dyDescent="0.2">
      <c r="A19" s="91" t="s">
        <v>138</v>
      </c>
      <c r="B19" s="172" t="s">
        <v>98</v>
      </c>
      <c r="C19" s="106" t="s">
        <v>664</v>
      </c>
      <c r="D19" s="64"/>
    </row>
    <row r="20" spans="1:5" ht="42.75" customHeight="1" x14ac:dyDescent="0.2">
      <c r="A20" s="91" t="s">
        <v>285</v>
      </c>
      <c r="B20" s="172" t="s">
        <v>1403</v>
      </c>
      <c r="C20" s="106" t="s">
        <v>733</v>
      </c>
      <c r="D20" s="64"/>
    </row>
    <row r="21" spans="1:5" ht="41.25" customHeight="1" x14ac:dyDescent="0.2">
      <c r="A21" s="91" t="s">
        <v>19</v>
      </c>
      <c r="B21" s="172" t="s">
        <v>705</v>
      </c>
      <c r="C21" s="106" t="s">
        <v>957</v>
      </c>
      <c r="D21" s="64"/>
    </row>
    <row r="22" spans="1:5" ht="57" customHeight="1" x14ac:dyDescent="0.2">
      <c r="A22" s="91" t="s">
        <v>630</v>
      </c>
      <c r="B22" s="172" t="s">
        <v>732</v>
      </c>
      <c r="C22" s="115" t="s">
        <v>728</v>
      </c>
      <c r="D22" s="64"/>
    </row>
    <row r="23" spans="1:5" ht="38.25" customHeight="1" x14ac:dyDescent="0.2">
      <c r="A23" s="91" t="s">
        <v>631</v>
      </c>
      <c r="B23" s="172" t="s">
        <v>1404</v>
      </c>
      <c r="C23" s="115" t="s">
        <v>625</v>
      </c>
      <c r="D23" s="64"/>
    </row>
    <row r="24" spans="1:5" ht="23.25" customHeight="1" x14ac:dyDescent="0.2">
      <c r="A24" s="91" t="s">
        <v>632</v>
      </c>
      <c r="B24" s="172" t="s">
        <v>626</v>
      </c>
      <c r="C24" s="115" t="s">
        <v>627</v>
      </c>
      <c r="D24" s="64"/>
    </row>
    <row r="25" spans="1:5" ht="31.5" x14ac:dyDescent="0.2">
      <c r="A25" s="91" t="s">
        <v>633</v>
      </c>
      <c r="B25" s="172" t="s">
        <v>628</v>
      </c>
      <c r="C25" s="115" t="s">
        <v>629</v>
      </c>
      <c r="D25" s="64"/>
    </row>
    <row r="26" spans="1:5" ht="72.75" customHeight="1" x14ac:dyDescent="0.2">
      <c r="A26" s="91" t="s">
        <v>20</v>
      </c>
      <c r="B26" s="173" t="s">
        <v>1047</v>
      </c>
      <c r="C26" s="115" t="s">
        <v>798</v>
      </c>
      <c r="D26" s="224"/>
    </row>
    <row r="27" spans="1:5" ht="94.5" x14ac:dyDescent="0.2">
      <c r="A27" s="91" t="s">
        <v>269</v>
      </c>
      <c r="B27" s="172" t="s">
        <v>1405</v>
      </c>
      <c r="C27" s="106" t="s">
        <v>1406</v>
      </c>
      <c r="D27" s="224"/>
    </row>
    <row r="28" spans="1:5" ht="51.75" customHeight="1" x14ac:dyDescent="0.2">
      <c r="A28" s="91" t="s">
        <v>258</v>
      </c>
      <c r="B28" s="172" t="s">
        <v>1407</v>
      </c>
      <c r="C28" s="106" t="s">
        <v>1408</v>
      </c>
      <c r="D28" s="64"/>
    </row>
    <row r="29" spans="1:5" ht="25.5" customHeight="1" x14ac:dyDescent="0.2">
      <c r="A29" s="91" t="s">
        <v>40</v>
      </c>
      <c r="B29" s="173" t="s">
        <v>865</v>
      </c>
      <c r="C29" s="106" t="s">
        <v>1409</v>
      </c>
      <c r="D29" s="64"/>
      <c r="E29" s="189" t="s">
        <v>112</v>
      </c>
    </row>
    <row r="30" spans="1:5" ht="141.75" x14ac:dyDescent="0.2">
      <c r="A30" s="91" t="s">
        <v>42</v>
      </c>
      <c r="B30" s="173" t="s">
        <v>740</v>
      </c>
      <c r="C30" s="106" t="s">
        <v>1112</v>
      </c>
    </row>
    <row r="31" spans="1:5" ht="28.5" customHeight="1" x14ac:dyDescent="0.2">
      <c r="A31" s="91" t="s">
        <v>41</v>
      </c>
      <c r="B31" s="173" t="s">
        <v>655</v>
      </c>
      <c r="C31" s="115" t="s">
        <v>958</v>
      </c>
      <c r="D31" s="113"/>
    </row>
    <row r="32" spans="1:5" ht="39.75" customHeight="1" x14ac:dyDescent="0.2">
      <c r="A32" s="91" t="s">
        <v>43</v>
      </c>
      <c r="B32" s="173" t="s">
        <v>1120</v>
      </c>
      <c r="C32" s="106" t="s">
        <v>1111</v>
      </c>
    </row>
    <row r="33" spans="1:4" ht="63" x14ac:dyDescent="0.2">
      <c r="A33" s="91" t="s">
        <v>734</v>
      </c>
      <c r="B33" s="172" t="s">
        <v>1410</v>
      </c>
      <c r="C33" s="106" t="s">
        <v>1411</v>
      </c>
    </row>
    <row r="34" spans="1:4" ht="39.75" customHeight="1" x14ac:dyDescent="0.2">
      <c r="A34" s="91" t="s">
        <v>1024</v>
      </c>
      <c r="B34" s="172"/>
      <c r="C34" s="106" t="s">
        <v>1044</v>
      </c>
      <c r="D34" s="113" t="s">
        <v>892</v>
      </c>
    </row>
    <row r="35" spans="1:4" ht="39.75" customHeight="1" x14ac:dyDescent="0.2">
      <c r="A35" s="91" t="s">
        <v>923</v>
      </c>
      <c r="B35" s="172"/>
      <c r="C35" s="106" t="s">
        <v>1117</v>
      </c>
      <c r="D35" s="113" t="s">
        <v>892</v>
      </c>
    </row>
    <row r="36" spans="1:4" ht="49.5" customHeight="1" x14ac:dyDescent="0.2">
      <c r="A36" s="91" t="s">
        <v>111</v>
      </c>
      <c r="B36" s="173" t="s">
        <v>866</v>
      </c>
      <c r="C36" s="254" t="s">
        <v>1249</v>
      </c>
      <c r="D36" s="113"/>
    </row>
    <row r="37" spans="1:4" ht="51" customHeight="1" x14ac:dyDescent="0.2">
      <c r="A37" s="91" t="s">
        <v>113</v>
      </c>
      <c r="B37" s="172"/>
      <c r="C37" s="106" t="s">
        <v>1048</v>
      </c>
      <c r="D37" s="113"/>
    </row>
    <row r="38" spans="1:4" ht="70.5" customHeight="1" x14ac:dyDescent="0.2">
      <c r="A38" s="91" t="s">
        <v>208</v>
      </c>
      <c r="B38" s="174"/>
      <c r="C38" s="175" t="s">
        <v>1412</v>
      </c>
      <c r="D38" s="113"/>
    </row>
    <row r="39" spans="1:4" ht="50.25" customHeight="1" x14ac:dyDescent="0.2">
      <c r="A39" s="91" t="s">
        <v>196</v>
      </c>
      <c r="B39" s="172" t="s">
        <v>1413</v>
      </c>
      <c r="C39" s="175" t="s">
        <v>1414</v>
      </c>
      <c r="D39" s="113"/>
    </row>
    <row r="40" spans="1:4" ht="65.25" customHeight="1" x14ac:dyDescent="0.2">
      <c r="A40" s="91" t="s">
        <v>33</v>
      </c>
      <c r="B40" s="173" t="s">
        <v>959</v>
      </c>
      <c r="C40" s="175" t="s">
        <v>739</v>
      </c>
    </row>
    <row r="41" spans="1:4" ht="78.75" x14ac:dyDescent="0.2">
      <c r="A41" s="91" t="s">
        <v>1011</v>
      </c>
      <c r="B41" s="613" t="s">
        <v>1050</v>
      </c>
      <c r="C41" s="175" t="s">
        <v>1046</v>
      </c>
      <c r="D41" s="113" t="s">
        <v>892</v>
      </c>
    </row>
    <row r="42" spans="1:4" ht="63" x14ac:dyDescent="0.2">
      <c r="A42" s="91" t="s">
        <v>1032</v>
      </c>
      <c r="B42" s="172" t="s">
        <v>1051</v>
      </c>
      <c r="C42" s="175" t="s">
        <v>1045</v>
      </c>
      <c r="D42" s="113" t="s">
        <v>892</v>
      </c>
    </row>
    <row r="43" spans="1:4" ht="108" customHeight="1" x14ac:dyDescent="0.2">
      <c r="A43" s="91" t="s">
        <v>215</v>
      </c>
      <c r="B43" s="172" t="s">
        <v>1118</v>
      </c>
      <c r="C43" s="106" t="s">
        <v>1049</v>
      </c>
    </row>
    <row r="44" spans="1:4" ht="38.25" customHeight="1" x14ac:dyDescent="0.2">
      <c r="A44" s="91" t="s">
        <v>215</v>
      </c>
      <c r="B44" s="172" t="s">
        <v>702</v>
      </c>
      <c r="C44" s="175" t="s">
        <v>960</v>
      </c>
    </row>
    <row r="45" spans="1:4" ht="47.25" customHeight="1" x14ac:dyDescent="0.2">
      <c r="A45" s="91" t="s">
        <v>215</v>
      </c>
      <c r="B45" s="172" t="s">
        <v>620</v>
      </c>
      <c r="C45" s="175" t="s">
        <v>961</v>
      </c>
    </row>
    <row r="46" spans="1:4" ht="33" customHeight="1" x14ac:dyDescent="0.25">
      <c r="A46" s="91" t="s">
        <v>445</v>
      </c>
      <c r="B46" s="302" t="s">
        <v>1121</v>
      </c>
      <c r="C46" s="301" t="s">
        <v>1270</v>
      </c>
      <c r="D46" s="184"/>
    </row>
    <row r="47" spans="1:4" ht="33" customHeight="1" x14ac:dyDescent="0.25">
      <c r="A47" s="556" t="s">
        <v>446</v>
      </c>
      <c r="B47" s="557" t="s">
        <v>1122</v>
      </c>
      <c r="C47" s="558" t="s">
        <v>1270</v>
      </c>
      <c r="D47" s="184"/>
    </row>
    <row r="48" spans="1:4" ht="33" customHeight="1" thickBot="1" x14ac:dyDescent="0.25">
      <c r="A48" s="614" t="s">
        <v>1275</v>
      </c>
      <c r="B48" s="615"/>
      <c r="C48" s="616" t="s">
        <v>1297</v>
      </c>
      <c r="D48" s="113" t="s">
        <v>892</v>
      </c>
    </row>
    <row r="49" spans="2:2" x14ac:dyDescent="0.2">
      <c r="B49" s="56"/>
    </row>
    <row r="50" spans="2:2" x14ac:dyDescent="0.2">
      <c r="B50" s="56"/>
    </row>
    <row r="51" spans="2:2" x14ac:dyDescent="0.2">
      <c r="B51" s="56"/>
    </row>
    <row r="52" spans="2:2" x14ac:dyDescent="0.2">
      <c r="B52" s="181"/>
    </row>
    <row r="53" spans="2:2" x14ac:dyDescent="0.2">
      <c r="B53" s="56"/>
    </row>
    <row r="54" spans="2:2" x14ac:dyDescent="0.2">
      <c r="B54" s="56"/>
    </row>
    <row r="55" spans="2:2" x14ac:dyDescent="0.2">
      <c r="B55" s="56"/>
    </row>
    <row r="56" spans="2:2" x14ac:dyDescent="0.2">
      <c r="B56" s="56"/>
    </row>
    <row r="57" spans="2:2" x14ac:dyDescent="0.2">
      <c r="B57" s="56"/>
    </row>
    <row r="58" spans="2:2" x14ac:dyDescent="0.2">
      <c r="B58" s="56"/>
    </row>
    <row r="59" spans="2:2" x14ac:dyDescent="0.2">
      <c r="B59" s="56"/>
    </row>
    <row r="60" spans="2:2" x14ac:dyDescent="0.2">
      <c r="B60" s="56"/>
    </row>
    <row r="61" spans="2:2" x14ac:dyDescent="0.2">
      <c r="B61" s="56"/>
    </row>
    <row r="62" spans="2:2" x14ac:dyDescent="0.2">
      <c r="B62" s="56"/>
    </row>
    <row r="63" spans="2:2" x14ac:dyDescent="0.2">
      <c r="B63" s="56"/>
    </row>
  </sheetData>
  <mergeCells count="1">
    <mergeCell ref="A1:C1"/>
  </mergeCells>
  <phoneticPr fontId="6" type="noConversion"/>
  <printOptions gridLines="1"/>
  <pageMargins left="0.47244094488188981" right="0.19685039370078741" top="0.51181102362204722" bottom="0.43307086614173229" header="0.39370078740157483" footer="0.27559055118110237"/>
  <pageSetup paperSize="9" scale="59" fitToWidth="5" fitToHeight="5" orientation="landscape" r:id="rId1"/>
  <headerFooter alignWithMargins="0">
    <oddFooter>&amp;C&amp;P zo &amp;N</oddFooter>
  </headerFooter>
  <rowBreaks count="1" manualBreakCount="1">
    <brk id="15"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1:E26"/>
  <sheetViews>
    <sheetView zoomScaleNormal="100" workbookViewId="0">
      <selection activeCell="A32" sqref="A32"/>
    </sheetView>
  </sheetViews>
  <sheetFormatPr defaultRowHeight="12.75" x14ac:dyDescent="0.2"/>
  <cols>
    <col min="2" max="2" width="58.85546875" customWidth="1"/>
    <col min="3" max="3" width="22" customWidth="1"/>
    <col min="4" max="4" width="10" customWidth="1"/>
    <col min="5" max="5" width="19.42578125" bestFit="1" customWidth="1"/>
  </cols>
  <sheetData>
    <row r="1" spans="1:5" ht="30.75" customHeight="1" thickBot="1" x14ac:dyDescent="0.25">
      <c r="A1" s="784" t="s">
        <v>688</v>
      </c>
      <c r="B1" s="785"/>
      <c r="C1" s="786"/>
      <c r="D1" s="298" t="s">
        <v>991</v>
      </c>
    </row>
    <row r="2" spans="1:5" ht="29.25" customHeight="1" thickBot="1" x14ac:dyDescent="0.25">
      <c r="A2" s="143" t="s">
        <v>676</v>
      </c>
      <c r="B2" s="144" t="s">
        <v>677</v>
      </c>
      <c r="C2" s="145" t="s">
        <v>678</v>
      </c>
    </row>
    <row r="3" spans="1:5" ht="24" customHeight="1" x14ac:dyDescent="0.2">
      <c r="A3" s="142">
        <v>1</v>
      </c>
      <c r="B3" s="152" t="s">
        <v>680</v>
      </c>
      <c r="C3" s="146">
        <v>38623</v>
      </c>
    </row>
    <row r="4" spans="1:5" ht="31.5" x14ac:dyDescent="0.2">
      <c r="A4" s="141">
        <v>4</v>
      </c>
      <c r="B4" s="151" t="s">
        <v>980</v>
      </c>
      <c r="C4" s="147">
        <v>41275</v>
      </c>
    </row>
    <row r="5" spans="1:5" ht="31.5" x14ac:dyDescent="0.2">
      <c r="A5" s="141">
        <v>5</v>
      </c>
      <c r="B5" s="151" t="s">
        <v>981</v>
      </c>
      <c r="C5" s="147">
        <v>41275</v>
      </c>
    </row>
    <row r="6" spans="1:5" ht="31.5" x14ac:dyDescent="0.2">
      <c r="A6" s="141">
        <v>6</v>
      </c>
      <c r="B6" s="151" t="s">
        <v>982</v>
      </c>
      <c r="C6" s="147">
        <v>41275</v>
      </c>
    </row>
    <row r="7" spans="1:5" ht="32.25" customHeight="1" x14ac:dyDescent="0.2">
      <c r="A7" s="141">
        <v>7</v>
      </c>
      <c r="B7" s="151" t="s">
        <v>983</v>
      </c>
      <c r="C7" s="147">
        <v>41275</v>
      </c>
    </row>
    <row r="8" spans="1:5" ht="31.5" x14ac:dyDescent="0.2">
      <c r="A8" s="141">
        <v>8</v>
      </c>
      <c r="B8" s="151" t="s">
        <v>984</v>
      </c>
      <c r="C8" s="147">
        <v>41275</v>
      </c>
    </row>
    <row r="9" spans="1:5" ht="31.9" customHeight="1" x14ac:dyDescent="0.2">
      <c r="A9" s="141">
        <v>9</v>
      </c>
      <c r="B9" s="140" t="s">
        <v>682</v>
      </c>
      <c r="C9" s="147">
        <v>39326</v>
      </c>
    </row>
    <row r="10" spans="1:5" ht="15.75" x14ac:dyDescent="0.2">
      <c r="A10" s="141">
        <v>10</v>
      </c>
      <c r="B10" s="234" t="s">
        <v>686</v>
      </c>
      <c r="C10" s="147">
        <v>40245</v>
      </c>
      <c r="D10" s="225" t="s">
        <v>690</v>
      </c>
      <c r="E10" s="182" t="s">
        <v>799</v>
      </c>
    </row>
    <row r="11" spans="1:5" ht="15.75" x14ac:dyDescent="0.2">
      <c r="A11" s="141">
        <v>11</v>
      </c>
      <c r="B11" s="234" t="s">
        <v>685</v>
      </c>
      <c r="C11" s="147">
        <v>40245</v>
      </c>
      <c r="D11" s="225" t="s">
        <v>690</v>
      </c>
      <c r="E11" s="182" t="s">
        <v>799</v>
      </c>
    </row>
    <row r="12" spans="1:5" ht="15.75" x14ac:dyDescent="0.2">
      <c r="A12" s="235">
        <v>12</v>
      </c>
      <c r="B12" s="226" t="s">
        <v>802</v>
      </c>
      <c r="C12" s="147">
        <v>40245</v>
      </c>
      <c r="D12" s="225" t="s">
        <v>690</v>
      </c>
      <c r="E12" s="182" t="s">
        <v>799</v>
      </c>
    </row>
    <row r="13" spans="1:5" ht="21.6" customHeight="1" x14ac:dyDescent="0.2">
      <c r="A13" s="235">
        <v>13</v>
      </c>
      <c r="B13" s="226" t="s">
        <v>684</v>
      </c>
      <c r="C13" s="147">
        <v>40245</v>
      </c>
      <c r="D13" s="141" t="s">
        <v>690</v>
      </c>
    </row>
    <row r="14" spans="1:5" ht="22.9" customHeight="1" x14ac:dyDescent="0.2">
      <c r="A14" s="141">
        <v>14</v>
      </c>
      <c r="B14" s="150" t="s">
        <v>800</v>
      </c>
      <c r="C14" s="147">
        <v>40245</v>
      </c>
      <c r="D14" s="141" t="s">
        <v>690</v>
      </c>
    </row>
    <row r="15" spans="1:5" ht="1.1499999999999999" hidden="1" customHeight="1" x14ac:dyDescent="0.2">
      <c r="A15" s="141">
        <v>15</v>
      </c>
      <c r="B15" s="234" t="s">
        <v>687</v>
      </c>
      <c r="C15" s="147">
        <v>40245</v>
      </c>
      <c r="D15" s="225" t="s">
        <v>690</v>
      </c>
      <c r="E15" s="182" t="s">
        <v>799</v>
      </c>
    </row>
    <row r="16" spans="1:5" ht="24" customHeight="1" x14ac:dyDescent="0.2">
      <c r="A16" s="141">
        <v>16</v>
      </c>
      <c r="B16" s="150" t="s">
        <v>801</v>
      </c>
      <c r="C16" s="147">
        <v>40245</v>
      </c>
      <c r="D16" s="141" t="s">
        <v>690</v>
      </c>
      <c r="E16" s="542"/>
    </row>
    <row r="17" spans="1:4" ht="24" customHeight="1" x14ac:dyDescent="0.2">
      <c r="A17" s="141">
        <v>17</v>
      </c>
      <c r="B17" s="150" t="s">
        <v>681</v>
      </c>
      <c r="C17" s="147">
        <v>40245</v>
      </c>
      <c r="D17" s="141" t="s">
        <v>690</v>
      </c>
    </row>
    <row r="18" spans="1:4" ht="24" customHeight="1" x14ac:dyDescent="0.2">
      <c r="A18" s="141">
        <v>18</v>
      </c>
      <c r="B18" s="140" t="s">
        <v>683</v>
      </c>
      <c r="C18" s="147">
        <v>40245</v>
      </c>
    </row>
    <row r="19" spans="1:4" ht="24" customHeight="1" x14ac:dyDescent="0.2">
      <c r="A19" s="284">
        <v>19</v>
      </c>
      <c r="B19" s="285" t="s">
        <v>679</v>
      </c>
      <c r="C19" s="286">
        <v>41275</v>
      </c>
    </row>
    <row r="20" spans="1:4" ht="24" customHeight="1" x14ac:dyDescent="0.2">
      <c r="A20" s="288">
        <v>20</v>
      </c>
      <c r="B20" s="289" t="s">
        <v>985</v>
      </c>
      <c r="C20" s="286">
        <v>43647</v>
      </c>
    </row>
    <row r="21" spans="1:4" ht="24" customHeight="1" x14ac:dyDescent="0.2">
      <c r="A21" s="288">
        <v>21</v>
      </c>
      <c r="B21" s="289" t="s">
        <v>883</v>
      </c>
      <c r="C21" s="147">
        <v>44287</v>
      </c>
    </row>
    <row r="22" spans="1:4" ht="30.6" customHeight="1" x14ac:dyDescent="0.2">
      <c r="A22" s="288">
        <v>22</v>
      </c>
      <c r="B22" s="289" t="s">
        <v>986</v>
      </c>
      <c r="C22" s="147">
        <v>44603</v>
      </c>
    </row>
    <row r="23" spans="1:4" ht="24.6" customHeight="1" x14ac:dyDescent="0.2">
      <c r="A23" s="288">
        <v>23</v>
      </c>
      <c r="B23" s="289" t="s">
        <v>987</v>
      </c>
      <c r="C23" s="147">
        <v>44623</v>
      </c>
    </row>
    <row r="24" spans="1:4" ht="24" customHeight="1" x14ac:dyDescent="0.2">
      <c r="A24" s="288">
        <v>24</v>
      </c>
      <c r="B24" s="289" t="s">
        <v>988</v>
      </c>
      <c r="C24" s="147">
        <v>44796</v>
      </c>
    </row>
    <row r="25" spans="1:4" ht="24" customHeight="1" x14ac:dyDescent="0.2">
      <c r="A25" s="288">
        <v>25</v>
      </c>
      <c r="B25" s="289" t="s">
        <v>989</v>
      </c>
      <c r="C25" s="147">
        <v>44796</v>
      </c>
    </row>
    <row r="26" spans="1:4" ht="31.5" x14ac:dyDescent="0.2">
      <c r="A26" s="288">
        <v>26</v>
      </c>
      <c r="B26" s="289" t="s">
        <v>990</v>
      </c>
      <c r="C26" s="147">
        <v>44896</v>
      </c>
    </row>
  </sheetData>
  <mergeCells count="1">
    <mergeCell ref="A1:C1"/>
  </mergeCells>
  <pageMargins left="0.70866141732283472" right="0.70866141732283472" top="0.74803149606299213" bottom="0.74803149606299213" header="0.31496062992125984" footer="0.31496062992125984"/>
  <pageSetup paperSize="9" scale="7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árok5">
    <tabColor indexed="42"/>
    <pageSetUpPr fitToPage="1"/>
  </sheetPr>
  <dimension ref="A1:E23"/>
  <sheetViews>
    <sheetView tabSelected="1" zoomScaleNormal="100" workbookViewId="0">
      <pane xSplit="2" ySplit="4" topLeftCell="C5" activePane="bottomRight" state="frozen"/>
      <selection activeCell="B7" sqref="B7:Q7"/>
      <selection pane="topRight" activeCell="B7" sqref="B7:Q7"/>
      <selection pane="bottomLeft" activeCell="B7" sqref="B7:Q7"/>
      <selection pane="bottomRight" activeCell="H11" sqref="H11"/>
    </sheetView>
  </sheetViews>
  <sheetFormatPr defaultColWidth="9.140625" defaultRowHeight="15.75" x14ac:dyDescent="0.2"/>
  <cols>
    <col min="1" max="1" width="9.140625" style="18" customWidth="1"/>
    <col min="2" max="2" width="77.85546875" style="27" customWidth="1"/>
    <col min="3" max="5" width="17.42578125" style="13" customWidth="1"/>
    <col min="6" max="16384" width="9.140625" style="13"/>
  </cols>
  <sheetData>
    <row r="1" spans="1:5" s="352" customFormat="1" ht="87" customHeight="1" thickBot="1" x14ac:dyDescent="0.25">
      <c r="A1" s="787" t="s">
        <v>927</v>
      </c>
      <c r="B1" s="788"/>
      <c r="C1" s="788"/>
      <c r="D1" s="788"/>
      <c r="E1" s="789"/>
    </row>
    <row r="2" spans="1:5" s="352" customFormat="1" ht="35.1" customHeight="1" x14ac:dyDescent="0.2">
      <c r="A2" s="790" t="s">
        <v>1302</v>
      </c>
      <c r="B2" s="791"/>
      <c r="C2" s="791"/>
      <c r="D2" s="791"/>
      <c r="E2" s="792"/>
    </row>
    <row r="3" spans="1:5" s="355" customFormat="1" ht="43.5" customHeight="1" x14ac:dyDescent="0.2">
      <c r="A3" s="353" t="s">
        <v>145</v>
      </c>
      <c r="B3" s="336" t="s">
        <v>144</v>
      </c>
      <c r="C3" s="336" t="s">
        <v>235</v>
      </c>
      <c r="D3" s="336" t="s">
        <v>236</v>
      </c>
      <c r="E3" s="354" t="s">
        <v>167</v>
      </c>
    </row>
    <row r="4" spans="1:5" s="355" customFormat="1" ht="17.25" customHeight="1" x14ac:dyDescent="0.2">
      <c r="A4" s="356"/>
      <c r="B4" s="337"/>
      <c r="C4" s="357" t="s">
        <v>217</v>
      </c>
      <c r="D4" s="357" t="s">
        <v>218</v>
      </c>
      <c r="E4" s="358" t="s">
        <v>26</v>
      </c>
    </row>
    <row r="5" spans="1:5" x14ac:dyDescent="0.2">
      <c r="A5" s="20">
        <v>1</v>
      </c>
      <c r="B5" s="337" t="s">
        <v>280</v>
      </c>
      <c r="C5" s="28">
        <f>C6</f>
        <v>9945747</v>
      </c>
      <c r="D5" s="28">
        <f>D6</f>
        <v>270000</v>
      </c>
      <c r="E5" s="29">
        <f>SUM(C5:D5)</f>
        <v>10215747</v>
      </c>
    </row>
    <row r="6" spans="1:5" x14ac:dyDescent="0.2">
      <c r="A6" s="20">
        <f>A5+1</f>
        <v>2</v>
      </c>
      <c r="B6" s="338" t="s">
        <v>202</v>
      </c>
      <c r="C6" s="79">
        <v>9945747</v>
      </c>
      <c r="D6" s="79">
        <v>270000</v>
      </c>
      <c r="E6" s="29">
        <f>SUM(C6:D6)</f>
        <v>10215747</v>
      </c>
    </row>
    <row r="7" spans="1:5" ht="15.75" customHeight="1" x14ac:dyDescent="0.2">
      <c r="A7" s="20">
        <f>A6+1</f>
        <v>3</v>
      </c>
      <c r="B7" s="337" t="s">
        <v>281</v>
      </c>
      <c r="C7" s="28">
        <f>SUM(C8:C12)</f>
        <v>3588263</v>
      </c>
      <c r="D7" s="28">
        <f>SUM(D8:D12)</f>
        <v>0</v>
      </c>
      <c r="E7" s="29">
        <f>SUM(C7:D7)</f>
        <v>3588263</v>
      </c>
    </row>
    <row r="8" spans="1:5" x14ac:dyDescent="0.2">
      <c r="A8" s="20">
        <f t="shared" ref="A8:A19" si="0">A7+1</f>
        <v>4</v>
      </c>
      <c r="B8" s="338" t="s">
        <v>203</v>
      </c>
      <c r="C8" s="30">
        <v>3247576</v>
      </c>
      <c r="D8" s="154" t="s">
        <v>245</v>
      </c>
      <c r="E8" s="29">
        <f t="shared" ref="E8:E19" si="1">SUM(C8:D8)</f>
        <v>3247576</v>
      </c>
    </row>
    <row r="9" spans="1:5" x14ac:dyDescent="0.2">
      <c r="A9" s="20">
        <f t="shared" si="0"/>
        <v>5</v>
      </c>
      <c r="B9" s="338" t="s">
        <v>204</v>
      </c>
      <c r="C9" s="30">
        <v>226601</v>
      </c>
      <c r="D9" s="154" t="s">
        <v>245</v>
      </c>
      <c r="E9" s="29">
        <f t="shared" si="1"/>
        <v>226601</v>
      </c>
    </row>
    <row r="10" spans="1:5" x14ac:dyDescent="0.2">
      <c r="A10" s="20">
        <f t="shared" si="0"/>
        <v>6</v>
      </c>
      <c r="B10" s="338" t="s">
        <v>205</v>
      </c>
      <c r="C10" s="154" t="s">
        <v>245</v>
      </c>
      <c r="D10" s="154" t="s">
        <v>245</v>
      </c>
      <c r="E10" s="29">
        <f t="shared" si="1"/>
        <v>0</v>
      </c>
    </row>
    <row r="11" spans="1:5" x14ac:dyDescent="0.2">
      <c r="A11" s="20">
        <f t="shared" si="0"/>
        <v>7</v>
      </c>
      <c r="B11" s="338" t="s">
        <v>206</v>
      </c>
      <c r="C11" s="154" t="s">
        <v>245</v>
      </c>
      <c r="D11" s="154" t="s">
        <v>245</v>
      </c>
      <c r="E11" s="29">
        <f t="shared" si="1"/>
        <v>0</v>
      </c>
    </row>
    <row r="12" spans="1:5" x14ac:dyDescent="0.2">
      <c r="A12" s="20">
        <f t="shared" si="0"/>
        <v>8</v>
      </c>
      <c r="B12" s="338" t="s">
        <v>99</v>
      </c>
      <c r="C12" s="30">
        <v>114086</v>
      </c>
      <c r="D12" s="154" t="s">
        <v>245</v>
      </c>
      <c r="E12" s="29">
        <f t="shared" si="1"/>
        <v>114086</v>
      </c>
    </row>
    <row r="13" spans="1:5" ht="15.75" customHeight="1" x14ac:dyDescent="0.2">
      <c r="A13" s="20">
        <f t="shared" si="0"/>
        <v>9</v>
      </c>
      <c r="B13" s="337" t="s">
        <v>282</v>
      </c>
      <c r="C13" s="28">
        <f>C14</f>
        <v>140928</v>
      </c>
      <c r="D13" s="28">
        <f>D14</f>
        <v>0</v>
      </c>
      <c r="E13" s="29">
        <f t="shared" si="1"/>
        <v>140928</v>
      </c>
    </row>
    <row r="14" spans="1:5" x14ac:dyDescent="0.2">
      <c r="A14" s="20">
        <f t="shared" si="0"/>
        <v>10</v>
      </c>
      <c r="B14" s="338" t="s">
        <v>100</v>
      </c>
      <c r="C14" s="30">
        <v>140928</v>
      </c>
      <c r="D14" s="30">
        <v>0</v>
      </c>
      <c r="E14" s="29">
        <f t="shared" si="1"/>
        <v>140928</v>
      </c>
    </row>
    <row r="15" spans="1:5" x14ac:dyDescent="0.2">
      <c r="A15" s="20">
        <f t="shared" si="0"/>
        <v>11</v>
      </c>
      <c r="B15" s="337" t="s">
        <v>283</v>
      </c>
      <c r="C15" s="28">
        <f>SUM(C16:C18)</f>
        <v>874939</v>
      </c>
      <c r="D15" s="28">
        <f>SUM(D16:D18)</f>
        <v>0</v>
      </c>
      <c r="E15" s="29">
        <f t="shared" si="1"/>
        <v>874939</v>
      </c>
    </row>
    <row r="16" spans="1:5" x14ac:dyDescent="0.2">
      <c r="A16" s="20">
        <f t="shared" si="0"/>
        <v>12</v>
      </c>
      <c r="B16" s="338" t="s">
        <v>962</v>
      </c>
      <c r="C16" s="30">
        <v>291292</v>
      </c>
      <c r="D16" s="154" t="s">
        <v>245</v>
      </c>
      <c r="E16" s="29">
        <f t="shared" si="1"/>
        <v>291292</v>
      </c>
    </row>
    <row r="17" spans="1:5" x14ac:dyDescent="0.2">
      <c r="A17" s="20">
        <f t="shared" si="0"/>
        <v>13</v>
      </c>
      <c r="B17" s="338" t="s">
        <v>101</v>
      </c>
      <c r="C17" s="30">
        <v>243570</v>
      </c>
      <c r="D17" s="154" t="s">
        <v>245</v>
      </c>
      <c r="E17" s="29">
        <f t="shared" si="1"/>
        <v>243570</v>
      </c>
    </row>
    <row r="18" spans="1:5" x14ac:dyDescent="0.2">
      <c r="A18" s="20">
        <f t="shared" si="0"/>
        <v>14</v>
      </c>
      <c r="B18" s="338" t="s">
        <v>102</v>
      </c>
      <c r="C18" s="30">
        <v>340077</v>
      </c>
      <c r="D18" s="154" t="s">
        <v>245</v>
      </c>
      <c r="E18" s="29">
        <f t="shared" si="1"/>
        <v>340077</v>
      </c>
    </row>
    <row r="19" spans="1:5" ht="16.5" thickBot="1" x14ac:dyDescent="0.25">
      <c r="A19" s="21">
        <f t="shared" si="0"/>
        <v>15</v>
      </c>
      <c r="B19" s="339" t="s">
        <v>284</v>
      </c>
      <c r="C19" s="31">
        <f>C5+C7+C13+C15</f>
        <v>14549877</v>
      </c>
      <c r="D19" s="31">
        <f>D5+D7+D13+D15</f>
        <v>270000</v>
      </c>
      <c r="E19" s="32">
        <f t="shared" si="1"/>
        <v>14819877</v>
      </c>
    </row>
    <row r="20" spans="1:5" x14ac:dyDescent="0.2">
      <c r="A20" s="290" t="s">
        <v>893</v>
      </c>
      <c r="B20" s="291" t="s">
        <v>1078</v>
      </c>
      <c r="C20" s="16"/>
      <c r="D20" s="16"/>
    </row>
    <row r="21" spans="1:5" x14ac:dyDescent="0.2">
      <c r="A21" s="17"/>
      <c r="B21" s="65"/>
    </row>
    <row r="23" spans="1:5" x14ac:dyDescent="0.2">
      <c r="B23" s="27" t="s">
        <v>112</v>
      </c>
    </row>
  </sheetData>
  <sheetProtection selectLockedCells="1"/>
  <protectedRanges>
    <protectedRange sqref="C16 C14:D14 C6:D6 C18 C8:D12 D16:D18" name="Rozsah2"/>
    <protectedRange sqref="C19:D19" name="Rozsah1"/>
  </protectedRanges>
  <mergeCells count="2">
    <mergeCell ref="A1:E1"/>
    <mergeCell ref="A2:E2"/>
  </mergeCells>
  <phoneticPr fontId="0" type="noConversion"/>
  <printOptions gridLines="1"/>
  <pageMargins left="0.74803149606299213" right="0.74803149606299213" top="0.98425196850393704" bottom="0.98425196850393704" header="0.51181102362204722" footer="0.51181102362204722"/>
  <pageSetup paperSize="9" scale="9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árok6">
    <tabColor indexed="42"/>
    <pageSetUpPr fitToPage="1"/>
  </sheetPr>
  <dimension ref="A1:I46"/>
  <sheetViews>
    <sheetView zoomScaleNormal="100" workbookViewId="0">
      <pane xSplit="2" ySplit="4" topLeftCell="C5" activePane="bottomRight" state="frozen"/>
      <selection pane="topRight" activeCell="C1" sqref="C1"/>
      <selection pane="bottomLeft" activeCell="A5" sqref="A5"/>
      <selection pane="bottomRight" activeCell="J39" sqref="J39"/>
    </sheetView>
  </sheetViews>
  <sheetFormatPr defaultColWidth="9.140625" defaultRowHeight="15.75" x14ac:dyDescent="0.25"/>
  <cols>
    <col min="1" max="1" width="10.140625" style="3" customWidth="1"/>
    <col min="2" max="2" width="83" style="36" customWidth="1"/>
    <col min="3" max="3" width="17.42578125" style="1" customWidth="1"/>
    <col min="4" max="4" width="14.28515625" style="1" customWidth="1"/>
    <col min="5" max="5" width="20.42578125" style="1" customWidth="1"/>
    <col min="6" max="16384" width="9.140625" style="1"/>
  </cols>
  <sheetData>
    <row r="1" spans="1:9" s="359" customFormat="1" ht="50.1" customHeight="1" thickBot="1" x14ac:dyDescent="0.3">
      <c r="A1" s="793" t="s">
        <v>1079</v>
      </c>
      <c r="B1" s="794"/>
      <c r="C1" s="794"/>
      <c r="D1" s="794"/>
      <c r="E1" s="795"/>
      <c r="F1" s="360"/>
      <c r="G1" s="360"/>
      <c r="H1" s="360"/>
      <c r="I1" s="360"/>
    </row>
    <row r="2" spans="1:9" s="352" customFormat="1" ht="38.25" customHeight="1" x14ac:dyDescent="0.2">
      <c r="A2" s="796" t="s">
        <v>1302</v>
      </c>
      <c r="B2" s="797"/>
      <c r="C2" s="797"/>
      <c r="D2" s="797"/>
      <c r="E2" s="798"/>
    </row>
    <row r="3" spans="1:9" s="360" customFormat="1" ht="35.25" customHeight="1" x14ac:dyDescent="0.25">
      <c r="A3" s="353" t="s">
        <v>145</v>
      </c>
      <c r="B3" s="336" t="s">
        <v>259</v>
      </c>
      <c r="C3" s="336" t="s">
        <v>235</v>
      </c>
      <c r="D3" s="336" t="s">
        <v>236</v>
      </c>
      <c r="E3" s="354" t="s">
        <v>167</v>
      </c>
    </row>
    <row r="4" spans="1:9" s="355" customFormat="1" ht="17.25" customHeight="1" x14ac:dyDescent="0.2">
      <c r="A4" s="356"/>
      <c r="B4" s="337"/>
      <c r="C4" s="357" t="s">
        <v>217</v>
      </c>
      <c r="D4" s="357" t="s">
        <v>218</v>
      </c>
      <c r="E4" s="358" t="s">
        <v>26</v>
      </c>
    </row>
    <row r="5" spans="1:9" ht="31.5" x14ac:dyDescent="0.25">
      <c r="A5" s="22">
        <v>1</v>
      </c>
      <c r="B5" s="33" t="s">
        <v>1250</v>
      </c>
      <c r="C5" s="37">
        <f>SUM(C6:C16)</f>
        <v>464271.15</v>
      </c>
      <c r="D5" s="37">
        <f>SUM(D6:D7)</f>
        <v>0</v>
      </c>
      <c r="E5" s="78">
        <f>C5+D5</f>
        <v>464271.15</v>
      </c>
      <c r="F5" s="114"/>
    </row>
    <row r="6" spans="1:9" ht="31.5" x14ac:dyDescent="0.25">
      <c r="A6" s="22" t="s">
        <v>249</v>
      </c>
      <c r="B6" s="34" t="s">
        <v>1360</v>
      </c>
      <c r="C6" s="30">
        <v>5368</v>
      </c>
      <c r="D6" s="30">
        <v>0</v>
      </c>
      <c r="E6" s="78">
        <f t="shared" ref="E6:E43" si="0">C6+D6</f>
        <v>5368</v>
      </c>
    </row>
    <row r="7" spans="1:9" ht="31.5" x14ac:dyDescent="0.25">
      <c r="A7" s="22" t="s">
        <v>303</v>
      </c>
      <c r="B7" s="34" t="s">
        <v>1361</v>
      </c>
      <c r="C7" s="30">
        <v>3641</v>
      </c>
      <c r="D7" s="30">
        <v>0</v>
      </c>
      <c r="E7" s="78">
        <f t="shared" si="0"/>
        <v>3641</v>
      </c>
    </row>
    <row r="8" spans="1:9" ht="31.5" x14ac:dyDescent="0.25">
      <c r="A8" s="22" t="s">
        <v>1337</v>
      </c>
      <c r="B8" s="34" t="s">
        <v>1362</v>
      </c>
      <c r="C8" s="30">
        <v>4350</v>
      </c>
      <c r="D8" s="30">
        <v>0</v>
      </c>
      <c r="E8" s="78">
        <f t="shared" si="0"/>
        <v>4350</v>
      </c>
    </row>
    <row r="9" spans="1:9" x14ac:dyDescent="0.25">
      <c r="A9" s="22" t="s">
        <v>1338</v>
      </c>
      <c r="B9" s="34" t="s">
        <v>1363</v>
      </c>
      <c r="C9" s="30">
        <v>18460</v>
      </c>
      <c r="D9" s="30">
        <v>0</v>
      </c>
      <c r="E9" s="78">
        <f t="shared" si="0"/>
        <v>18460</v>
      </c>
    </row>
    <row r="10" spans="1:9" ht="31.5" x14ac:dyDescent="0.25">
      <c r="A10" s="22" t="s">
        <v>1339</v>
      </c>
      <c r="B10" s="34" t="s">
        <v>1368</v>
      </c>
      <c r="C10" s="30">
        <v>8564</v>
      </c>
      <c r="D10" s="30">
        <v>0</v>
      </c>
      <c r="E10" s="78">
        <f t="shared" si="0"/>
        <v>8564</v>
      </c>
    </row>
    <row r="11" spans="1:9" ht="31.5" x14ac:dyDescent="0.25">
      <c r="A11" s="22" t="s">
        <v>1340</v>
      </c>
      <c r="B11" s="34" t="s">
        <v>1369</v>
      </c>
      <c r="C11" s="30">
        <v>23317</v>
      </c>
      <c r="D11" s="30">
        <v>0</v>
      </c>
      <c r="E11" s="78">
        <f t="shared" si="0"/>
        <v>23317</v>
      </c>
    </row>
    <row r="12" spans="1:9" x14ac:dyDescent="0.25">
      <c r="A12" s="22" t="s">
        <v>1341</v>
      </c>
      <c r="B12" s="34" t="s">
        <v>1370</v>
      </c>
      <c r="C12" s="30">
        <v>5000</v>
      </c>
      <c r="D12" s="30">
        <v>0</v>
      </c>
      <c r="E12" s="78">
        <f t="shared" si="0"/>
        <v>5000</v>
      </c>
    </row>
    <row r="13" spans="1:9" x14ac:dyDescent="0.25">
      <c r="A13" s="22" t="s">
        <v>1342</v>
      </c>
      <c r="B13" s="34" t="s">
        <v>1332</v>
      </c>
      <c r="C13" s="30">
        <v>1767.15</v>
      </c>
      <c r="D13" s="30">
        <v>0</v>
      </c>
      <c r="E13" s="78">
        <f t="shared" si="0"/>
        <v>1767.15</v>
      </c>
    </row>
    <row r="14" spans="1:9" x14ac:dyDescent="0.25">
      <c r="A14" s="22" t="s">
        <v>1343</v>
      </c>
      <c r="B14" s="34" t="s">
        <v>1333</v>
      </c>
      <c r="C14" s="30">
        <v>1614</v>
      </c>
      <c r="D14" s="30">
        <v>0</v>
      </c>
      <c r="E14" s="78">
        <f t="shared" si="0"/>
        <v>1614</v>
      </c>
    </row>
    <row r="15" spans="1:9" x14ac:dyDescent="0.25">
      <c r="A15" s="22" t="s">
        <v>1344</v>
      </c>
      <c r="B15" s="34" t="s">
        <v>1331</v>
      </c>
      <c r="C15" s="30">
        <v>392190</v>
      </c>
      <c r="D15" s="30">
        <v>0</v>
      </c>
      <c r="E15" s="78">
        <f t="shared" si="0"/>
        <v>392190</v>
      </c>
    </row>
    <row r="16" spans="1:9" x14ac:dyDescent="0.25">
      <c r="A16" s="22"/>
      <c r="B16" s="34"/>
      <c r="C16" s="30"/>
      <c r="D16" s="30"/>
      <c r="E16" s="78">
        <f t="shared" si="0"/>
        <v>0</v>
      </c>
    </row>
    <row r="17" spans="1:5" x14ac:dyDescent="0.25">
      <c r="A17" s="22">
        <v>2</v>
      </c>
      <c r="B17" s="33" t="s">
        <v>65</v>
      </c>
      <c r="C17" s="37">
        <f>SUM(C18:C20)</f>
        <v>2000</v>
      </c>
      <c r="D17" s="37">
        <f>SUM(D18:D19)</f>
        <v>0</v>
      </c>
      <c r="E17" s="78">
        <f t="shared" si="0"/>
        <v>2000</v>
      </c>
    </row>
    <row r="18" spans="1:5" x14ac:dyDescent="0.25">
      <c r="A18" s="22" t="s">
        <v>250</v>
      </c>
      <c r="B18" s="34" t="s">
        <v>1359</v>
      </c>
      <c r="C18" s="30">
        <v>500</v>
      </c>
      <c r="D18" s="30">
        <v>0</v>
      </c>
      <c r="E18" s="78">
        <f t="shared" si="0"/>
        <v>500</v>
      </c>
    </row>
    <row r="19" spans="1:5" ht="47.25" x14ac:dyDescent="0.25">
      <c r="A19" s="22" t="s">
        <v>304</v>
      </c>
      <c r="B19" s="34" t="s">
        <v>1366</v>
      </c>
      <c r="C19" s="30">
        <v>1500</v>
      </c>
      <c r="D19" s="30">
        <v>0</v>
      </c>
      <c r="E19" s="78">
        <f t="shared" si="0"/>
        <v>1500</v>
      </c>
    </row>
    <row r="20" spans="1:5" x14ac:dyDescent="0.25">
      <c r="A20" s="22"/>
      <c r="B20" s="34"/>
      <c r="C20" s="30"/>
      <c r="D20" s="30"/>
      <c r="E20" s="78">
        <f t="shared" si="0"/>
        <v>0</v>
      </c>
    </row>
    <row r="21" spans="1:5" x14ac:dyDescent="0.25">
      <c r="A21" s="22">
        <v>3</v>
      </c>
      <c r="B21" s="33" t="s">
        <v>199</v>
      </c>
      <c r="C21" s="37">
        <f>SUM(C22:C25)</f>
        <v>7903.75</v>
      </c>
      <c r="D21" s="37">
        <f>SUM(D23:D24)</f>
        <v>0</v>
      </c>
      <c r="E21" s="78">
        <f t="shared" si="0"/>
        <v>7903.75</v>
      </c>
    </row>
    <row r="22" spans="1:5" x14ac:dyDescent="0.25">
      <c r="A22" s="22" t="s">
        <v>251</v>
      </c>
      <c r="B22" s="77" t="s">
        <v>1365</v>
      </c>
      <c r="C22" s="30">
        <v>1500</v>
      </c>
      <c r="D22" s="30">
        <v>0</v>
      </c>
      <c r="E22" s="78"/>
    </row>
    <row r="23" spans="1:5" ht="18" customHeight="1" x14ac:dyDescent="0.25">
      <c r="A23" s="22" t="s">
        <v>305</v>
      </c>
      <c r="B23" s="77" t="s">
        <v>1371</v>
      </c>
      <c r="C23" s="30">
        <v>4999.79</v>
      </c>
      <c r="D23" s="30">
        <v>0</v>
      </c>
      <c r="E23" s="78">
        <f t="shared" si="0"/>
        <v>4999.79</v>
      </c>
    </row>
    <row r="24" spans="1:5" ht="31.5" x14ac:dyDescent="0.25">
      <c r="A24" s="22" t="s">
        <v>1364</v>
      </c>
      <c r="B24" s="584" t="s">
        <v>1327</v>
      </c>
      <c r="C24" s="30">
        <v>1403.96</v>
      </c>
      <c r="D24" s="30">
        <v>0</v>
      </c>
      <c r="E24" s="78">
        <f t="shared" si="0"/>
        <v>1403.96</v>
      </c>
    </row>
    <row r="25" spans="1:5" x14ac:dyDescent="0.25">
      <c r="A25" s="22"/>
      <c r="B25" s="34"/>
      <c r="C25" s="30"/>
      <c r="D25" s="30"/>
      <c r="E25" s="78">
        <f t="shared" si="0"/>
        <v>0</v>
      </c>
    </row>
    <row r="26" spans="1:5" x14ac:dyDescent="0.25">
      <c r="A26" s="22">
        <v>4</v>
      </c>
      <c r="B26" s="33" t="s">
        <v>200</v>
      </c>
      <c r="C26" s="37">
        <f>SUM(C27:C42)</f>
        <v>716559.02</v>
      </c>
      <c r="D26" s="37">
        <f>SUM(D27:D28)</f>
        <v>0</v>
      </c>
      <c r="E26" s="78">
        <f t="shared" si="0"/>
        <v>716559.02</v>
      </c>
    </row>
    <row r="27" spans="1:5" ht="47.25" x14ac:dyDescent="0.25">
      <c r="A27" s="22" t="s">
        <v>183</v>
      </c>
      <c r="B27" s="586" t="s">
        <v>1372</v>
      </c>
      <c r="C27" s="620">
        <v>6340.6</v>
      </c>
      <c r="D27" s="620">
        <v>0</v>
      </c>
      <c r="E27" s="78">
        <f t="shared" si="0"/>
        <v>6340.6</v>
      </c>
    </row>
    <row r="28" spans="1:5" ht="31.5" x14ac:dyDescent="0.25">
      <c r="A28" s="22" t="s">
        <v>306</v>
      </c>
      <c r="B28" s="586" t="s">
        <v>1373</v>
      </c>
      <c r="C28" s="620">
        <f>4614.71+4615.83</f>
        <v>9230.5400000000009</v>
      </c>
      <c r="D28" s="620">
        <v>0</v>
      </c>
      <c r="E28" s="78">
        <f t="shared" si="0"/>
        <v>9230.5400000000009</v>
      </c>
    </row>
    <row r="29" spans="1:5" ht="47.25" x14ac:dyDescent="0.25">
      <c r="A29" s="22" t="s">
        <v>1345</v>
      </c>
      <c r="B29" s="586" t="s">
        <v>1374</v>
      </c>
      <c r="C29" s="620">
        <v>103190</v>
      </c>
      <c r="D29" s="620">
        <v>0</v>
      </c>
      <c r="E29" s="78">
        <f t="shared" si="0"/>
        <v>103190</v>
      </c>
    </row>
    <row r="30" spans="1:5" ht="31.5" x14ac:dyDescent="0.25">
      <c r="A30" s="22" t="s">
        <v>1346</v>
      </c>
      <c r="B30" s="586" t="s">
        <v>1375</v>
      </c>
      <c r="C30" s="620">
        <v>10341.299999999999</v>
      </c>
      <c r="D30" s="620">
        <v>0</v>
      </c>
      <c r="E30" s="78">
        <f t="shared" si="0"/>
        <v>10341.299999999999</v>
      </c>
    </row>
    <row r="31" spans="1:5" ht="47.25" x14ac:dyDescent="0.25">
      <c r="A31" s="22" t="s">
        <v>1347</v>
      </c>
      <c r="B31" s="587" t="s">
        <v>1376</v>
      </c>
      <c r="C31" s="620">
        <v>30444</v>
      </c>
      <c r="D31" s="620">
        <v>0</v>
      </c>
      <c r="E31" s="78">
        <f t="shared" si="0"/>
        <v>30444</v>
      </c>
    </row>
    <row r="32" spans="1:5" ht="31.5" x14ac:dyDescent="0.25">
      <c r="A32" s="22" t="s">
        <v>1348</v>
      </c>
      <c r="B32" s="34" t="s">
        <v>1377</v>
      </c>
      <c r="C32" s="620">
        <f>10693.2+3564.4</f>
        <v>14257.6</v>
      </c>
      <c r="D32" s="620">
        <v>0</v>
      </c>
      <c r="E32" s="78">
        <f t="shared" si="0"/>
        <v>14257.6</v>
      </c>
    </row>
    <row r="33" spans="1:6" ht="31.5" x14ac:dyDescent="0.25">
      <c r="A33" s="22" t="s">
        <v>1349</v>
      </c>
      <c r="B33" s="34" t="s">
        <v>1378</v>
      </c>
      <c r="C33" s="620">
        <v>1925</v>
      </c>
      <c r="D33" s="620">
        <v>0</v>
      </c>
      <c r="E33" s="78">
        <f t="shared" si="0"/>
        <v>1925</v>
      </c>
    </row>
    <row r="34" spans="1:6" ht="47.25" x14ac:dyDescent="0.25">
      <c r="A34" s="22" t="s">
        <v>1350</v>
      </c>
      <c r="B34" s="587" t="s">
        <v>1379</v>
      </c>
      <c r="C34" s="620">
        <f>23324.69+12000</f>
        <v>35324.69</v>
      </c>
      <c r="D34" s="620">
        <v>0</v>
      </c>
      <c r="E34" s="78">
        <f t="shared" si="0"/>
        <v>35324.69</v>
      </c>
    </row>
    <row r="35" spans="1:6" ht="31.5" x14ac:dyDescent="0.25">
      <c r="A35" s="22" t="s">
        <v>1351</v>
      </c>
      <c r="B35" s="587" t="s">
        <v>1380</v>
      </c>
      <c r="C35" s="620">
        <v>12155.2</v>
      </c>
      <c r="D35" s="620">
        <v>0</v>
      </c>
      <c r="E35" s="78">
        <f t="shared" si="0"/>
        <v>12155.2</v>
      </c>
    </row>
    <row r="36" spans="1:6" ht="31.5" x14ac:dyDescent="0.25">
      <c r="A36" s="22" t="s">
        <v>1352</v>
      </c>
      <c r="B36" s="587" t="s">
        <v>1381</v>
      </c>
      <c r="C36" s="620">
        <v>15716</v>
      </c>
      <c r="D36" s="620">
        <v>0</v>
      </c>
      <c r="E36" s="78">
        <f t="shared" si="0"/>
        <v>15716</v>
      </c>
    </row>
    <row r="37" spans="1:6" ht="63" x14ac:dyDescent="0.25">
      <c r="A37" s="22" t="s">
        <v>1353</v>
      </c>
      <c r="B37" s="34" t="s">
        <v>1325</v>
      </c>
      <c r="C37" s="620">
        <v>20423.68</v>
      </c>
      <c r="D37" s="620">
        <v>0</v>
      </c>
      <c r="E37" s="78">
        <f t="shared" si="0"/>
        <v>20423.68</v>
      </c>
    </row>
    <row r="38" spans="1:6" ht="47.25" customHeight="1" x14ac:dyDescent="0.25">
      <c r="A38" s="22" t="s">
        <v>1354</v>
      </c>
      <c r="B38" s="34" t="s">
        <v>1326</v>
      </c>
      <c r="C38" s="620">
        <v>30270.41</v>
      </c>
      <c r="D38" s="620">
        <v>0</v>
      </c>
      <c r="E38" s="78">
        <f t="shared" si="0"/>
        <v>30270.41</v>
      </c>
    </row>
    <row r="39" spans="1:6" ht="31.5" x14ac:dyDescent="0.25">
      <c r="A39" s="22" t="s">
        <v>1355</v>
      </c>
      <c r="B39" s="34" t="s">
        <v>1335</v>
      </c>
      <c r="C39" s="620">
        <v>3000</v>
      </c>
      <c r="D39" s="620">
        <v>0</v>
      </c>
      <c r="E39" s="78">
        <f t="shared" si="0"/>
        <v>3000</v>
      </c>
    </row>
    <row r="40" spans="1:6" ht="31.5" x14ac:dyDescent="0.25">
      <c r="A40" s="22" t="s">
        <v>1356</v>
      </c>
      <c r="B40" s="34" t="s">
        <v>1334</v>
      </c>
      <c r="C40" s="620">
        <v>3000</v>
      </c>
      <c r="D40" s="620">
        <v>0</v>
      </c>
      <c r="E40" s="78">
        <f t="shared" si="0"/>
        <v>3000</v>
      </c>
    </row>
    <row r="41" spans="1:6" ht="31.5" x14ac:dyDescent="0.25">
      <c r="A41" s="22" t="s">
        <v>1357</v>
      </c>
      <c r="B41" s="34" t="s">
        <v>1330</v>
      </c>
      <c r="C41" s="620">
        <v>420940</v>
      </c>
      <c r="D41" s="620">
        <v>0</v>
      </c>
      <c r="E41" s="78">
        <f t="shared" si="0"/>
        <v>420940</v>
      </c>
    </row>
    <row r="42" spans="1:6" x14ac:dyDescent="0.25">
      <c r="A42" s="22"/>
      <c r="B42" s="34"/>
      <c r="C42" s="30"/>
      <c r="D42" s="30"/>
      <c r="E42" s="78">
        <f t="shared" si="0"/>
        <v>0</v>
      </c>
    </row>
    <row r="43" spans="1:6" ht="16.5" thickBot="1" x14ac:dyDescent="0.3">
      <c r="A43" s="23">
        <v>5</v>
      </c>
      <c r="B43" s="35" t="s">
        <v>237</v>
      </c>
      <c r="C43" s="621">
        <f>C5+C17+C21+C26</f>
        <v>1190733.92</v>
      </c>
      <c r="D43" s="621">
        <f>D5+D17+D21+D26</f>
        <v>0</v>
      </c>
      <c r="E43" s="622">
        <f t="shared" si="0"/>
        <v>1190733.92</v>
      </c>
    </row>
    <row r="45" spans="1:6" s="118" customFormat="1" ht="31.5" x14ac:dyDescent="0.25">
      <c r="A45" s="117"/>
      <c r="B45" s="544" t="s">
        <v>1251</v>
      </c>
      <c r="F45" s="1"/>
    </row>
    <row r="46" spans="1:6" x14ac:dyDescent="0.25">
      <c r="B46" s="303"/>
    </row>
  </sheetData>
  <mergeCells count="2">
    <mergeCell ref="A1:E1"/>
    <mergeCell ref="A2:E2"/>
  </mergeCells>
  <phoneticPr fontId="0" type="noConversion"/>
  <printOptions gridLines="1"/>
  <pageMargins left="0.74803149606299213" right="0" top="0.98425196850393704" bottom="0.39370078740157483" header="0.51181102362204722" footer="0.51181102362204722"/>
  <pageSetup paperSize="9" scale="3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2"/>
  </sheetPr>
  <dimension ref="A1:I77"/>
  <sheetViews>
    <sheetView zoomScaleNormal="100" workbookViewId="0">
      <pane xSplit="2" ySplit="5" topLeftCell="C6" activePane="bottomRight" state="frozen"/>
      <selection pane="topRight" activeCell="C1" sqref="C1"/>
      <selection pane="bottomLeft" activeCell="A6" sqref="A6"/>
      <selection pane="bottomRight" activeCell="D58" sqref="D58"/>
    </sheetView>
  </sheetViews>
  <sheetFormatPr defaultColWidth="9.140625" defaultRowHeight="15.75" x14ac:dyDescent="0.25"/>
  <cols>
    <col min="1" max="1" width="7.85546875" style="3" customWidth="1"/>
    <col min="2" max="2" width="82.140625" style="71" customWidth="1"/>
    <col min="3" max="3" width="18.28515625" style="72" bestFit="1" customWidth="1"/>
    <col min="4" max="4" width="23.7109375" style="72" customWidth="1"/>
    <col min="5" max="5" width="18.28515625" style="72" bestFit="1" customWidth="1"/>
    <col min="6" max="6" width="19.140625" style="72" customWidth="1"/>
    <col min="7" max="7" width="16.85546875" style="72" customWidth="1"/>
    <col min="8" max="8" width="20.140625" style="72" customWidth="1"/>
    <col min="9" max="9" width="20.42578125" style="1" bestFit="1" customWidth="1"/>
    <col min="10" max="16384" width="9.140625" style="1"/>
  </cols>
  <sheetData>
    <row r="1" spans="1:9" s="359" customFormat="1" ht="35.1" customHeight="1" thickBot="1" x14ac:dyDescent="0.3">
      <c r="A1" s="805" t="s">
        <v>929</v>
      </c>
      <c r="B1" s="806"/>
      <c r="C1" s="806"/>
      <c r="D1" s="806"/>
      <c r="E1" s="806"/>
      <c r="F1" s="806"/>
      <c r="G1" s="806"/>
      <c r="H1" s="807"/>
    </row>
    <row r="2" spans="1:9" s="359" customFormat="1" ht="31.9" customHeight="1" x14ac:dyDescent="0.25">
      <c r="A2" s="790" t="s">
        <v>1302</v>
      </c>
      <c r="B2" s="791"/>
      <c r="C2" s="791"/>
      <c r="D2" s="791"/>
      <c r="E2" s="791"/>
      <c r="F2" s="791"/>
      <c r="G2" s="791"/>
      <c r="H2" s="792"/>
    </row>
    <row r="3" spans="1:9" s="359" customFormat="1" ht="24" customHeight="1" x14ac:dyDescent="0.25">
      <c r="A3" s="808" t="s">
        <v>145</v>
      </c>
      <c r="B3" s="809" t="s">
        <v>259</v>
      </c>
      <c r="C3" s="811">
        <v>2021</v>
      </c>
      <c r="D3" s="812"/>
      <c r="E3" s="811">
        <v>2022</v>
      </c>
      <c r="F3" s="812"/>
      <c r="G3" s="811" t="s">
        <v>930</v>
      </c>
      <c r="H3" s="813"/>
    </row>
    <row r="4" spans="1:9" s="360" customFormat="1" ht="31.5" x14ac:dyDescent="0.25">
      <c r="A4" s="808"/>
      <c r="B4" s="810"/>
      <c r="C4" s="336" t="s">
        <v>260</v>
      </c>
      <c r="D4" s="336" t="s">
        <v>261</v>
      </c>
      <c r="E4" s="336" t="s">
        <v>260</v>
      </c>
      <c r="F4" s="336" t="s">
        <v>261</v>
      </c>
      <c r="G4" s="336" t="s">
        <v>260</v>
      </c>
      <c r="H4" s="361" t="s">
        <v>261</v>
      </c>
      <c r="I4" s="359"/>
    </row>
    <row r="5" spans="1:9" s="360" customFormat="1" x14ac:dyDescent="0.25">
      <c r="A5" s="353"/>
      <c r="B5" s="337"/>
      <c r="C5" s="336" t="s">
        <v>217</v>
      </c>
      <c r="D5" s="336" t="s">
        <v>218</v>
      </c>
      <c r="E5" s="336" t="s">
        <v>219</v>
      </c>
      <c r="F5" s="336" t="s">
        <v>226</v>
      </c>
      <c r="G5" s="336" t="s">
        <v>27</v>
      </c>
      <c r="H5" s="361" t="s">
        <v>28</v>
      </c>
      <c r="I5" s="362"/>
    </row>
    <row r="6" spans="1:9" x14ac:dyDescent="0.25">
      <c r="A6" s="22">
        <v>1</v>
      </c>
      <c r="B6" s="340" t="s">
        <v>197</v>
      </c>
      <c r="C6" s="37">
        <f>SUM(C7:C10)</f>
        <v>0</v>
      </c>
      <c r="D6" s="37">
        <f>SUM(D7:D10)</f>
        <v>0</v>
      </c>
      <c r="E6" s="37">
        <f>SUM(E7:E10)</f>
        <v>0</v>
      </c>
      <c r="F6" s="37">
        <f>SUM(F7:F10)</f>
        <v>0</v>
      </c>
      <c r="G6" s="623">
        <f>E6-C6</f>
        <v>0</v>
      </c>
      <c r="H6" s="624">
        <f t="shared" ref="G6:H71" si="0">F6-D6</f>
        <v>0</v>
      </c>
    </row>
    <row r="7" spans="1:9" x14ac:dyDescent="0.25">
      <c r="A7" s="22">
        <f>A6+1</f>
        <v>2</v>
      </c>
      <c r="B7" s="341" t="s">
        <v>210</v>
      </c>
      <c r="C7" s="79">
        <v>0</v>
      </c>
      <c r="D7" s="79">
        <v>0</v>
      </c>
      <c r="E7" s="79">
        <v>0</v>
      </c>
      <c r="F7" s="79">
        <v>0</v>
      </c>
      <c r="G7" s="623">
        <f t="shared" si="0"/>
        <v>0</v>
      </c>
      <c r="H7" s="624">
        <f t="shared" si="0"/>
        <v>0</v>
      </c>
      <c r="I7" s="184"/>
    </row>
    <row r="8" spans="1:9" x14ac:dyDescent="0.25">
      <c r="A8" s="22">
        <f t="shared" ref="A8:A71" si="1">A7+1</f>
        <v>3</v>
      </c>
      <c r="B8" s="341" t="s">
        <v>233</v>
      </c>
      <c r="C8" s="79">
        <v>0</v>
      </c>
      <c r="D8" s="79">
        <v>0</v>
      </c>
      <c r="E8" s="79">
        <v>0</v>
      </c>
      <c r="F8" s="79">
        <v>0</v>
      </c>
      <c r="G8" s="623">
        <f t="shared" si="0"/>
        <v>0</v>
      </c>
      <c r="H8" s="624">
        <f t="shared" si="0"/>
        <v>0</v>
      </c>
      <c r="I8" s="184"/>
    </row>
    <row r="9" spans="1:9" x14ac:dyDescent="0.25">
      <c r="A9" s="22">
        <f t="shared" si="1"/>
        <v>4</v>
      </c>
      <c r="B9" s="341" t="s">
        <v>49</v>
      </c>
      <c r="C9" s="79">
        <v>0</v>
      </c>
      <c r="D9" s="79">
        <v>0</v>
      </c>
      <c r="E9" s="79">
        <v>0</v>
      </c>
      <c r="F9" s="79">
        <v>0</v>
      </c>
      <c r="G9" s="623">
        <f t="shared" si="0"/>
        <v>0</v>
      </c>
      <c r="H9" s="624">
        <f t="shared" si="0"/>
        <v>0</v>
      </c>
      <c r="I9" s="184"/>
    </row>
    <row r="10" spans="1:9" x14ac:dyDescent="0.25">
      <c r="A10" s="22">
        <f t="shared" si="1"/>
        <v>5</v>
      </c>
      <c r="B10" s="341" t="s">
        <v>232</v>
      </c>
      <c r="C10" s="79">
        <v>0</v>
      </c>
      <c r="D10" s="79">
        <v>0</v>
      </c>
      <c r="E10" s="79">
        <v>0</v>
      </c>
      <c r="F10" s="79">
        <v>0</v>
      </c>
      <c r="G10" s="623">
        <f t="shared" si="0"/>
        <v>0</v>
      </c>
      <c r="H10" s="624">
        <f t="shared" si="0"/>
        <v>0</v>
      </c>
      <c r="I10" s="184"/>
    </row>
    <row r="11" spans="1:9" x14ac:dyDescent="0.25">
      <c r="A11" s="22">
        <f t="shared" si="1"/>
        <v>6</v>
      </c>
      <c r="B11" s="342" t="s">
        <v>670</v>
      </c>
      <c r="C11" s="37">
        <f>SUM(C12:C15)</f>
        <v>202812.69999999998</v>
      </c>
      <c r="D11" s="37">
        <f>SUM(D12:D15)</f>
        <v>63999.990000000005</v>
      </c>
      <c r="E11" s="37">
        <f>SUM(E12:E15)</f>
        <v>406307.26</v>
      </c>
      <c r="F11" s="37">
        <f>SUM(F12:F15)</f>
        <v>138151.22</v>
      </c>
      <c r="G11" s="623">
        <f t="shared" si="0"/>
        <v>203494.56000000003</v>
      </c>
      <c r="H11" s="624">
        <f t="shared" si="0"/>
        <v>74151.23</v>
      </c>
    </row>
    <row r="12" spans="1:9" x14ac:dyDescent="0.25">
      <c r="A12" s="22">
        <f t="shared" si="1"/>
        <v>7</v>
      </c>
      <c r="B12" s="343" t="s">
        <v>75</v>
      </c>
      <c r="C12" s="79">
        <v>136160</v>
      </c>
      <c r="D12" s="79">
        <v>0</v>
      </c>
      <c r="E12" s="79">
        <v>241575.5</v>
      </c>
      <c r="F12" s="79">
        <v>0</v>
      </c>
      <c r="G12" s="623">
        <f t="shared" si="0"/>
        <v>105415.5</v>
      </c>
      <c r="H12" s="624">
        <f t="shared" si="0"/>
        <v>0</v>
      </c>
    </row>
    <row r="13" spans="1:9" x14ac:dyDescent="0.25">
      <c r="A13" s="22">
        <f t="shared" si="1"/>
        <v>8</v>
      </c>
      <c r="B13" s="343" t="s">
        <v>76</v>
      </c>
      <c r="C13" s="79">
        <v>10290.65</v>
      </c>
      <c r="D13" s="79">
        <v>0</v>
      </c>
      <c r="E13" s="79">
        <v>45971.9</v>
      </c>
      <c r="F13" s="79">
        <v>0</v>
      </c>
      <c r="G13" s="623">
        <f t="shared" si="0"/>
        <v>35681.25</v>
      </c>
      <c r="H13" s="624">
        <f t="shared" si="0"/>
        <v>0</v>
      </c>
    </row>
    <row r="14" spans="1:9" x14ac:dyDescent="0.25">
      <c r="A14" s="22">
        <f>A13+1</f>
        <v>9</v>
      </c>
      <c r="B14" s="343" t="s">
        <v>1125</v>
      </c>
      <c r="C14" s="79">
        <v>44871.25</v>
      </c>
      <c r="D14" s="79">
        <v>21795.26</v>
      </c>
      <c r="E14" s="79">
        <v>93744.33</v>
      </c>
      <c r="F14" s="79">
        <v>40797.800000000003</v>
      </c>
      <c r="G14" s="623">
        <f t="shared" si="0"/>
        <v>48873.08</v>
      </c>
      <c r="H14" s="624">
        <f t="shared" si="0"/>
        <v>19002.540000000005</v>
      </c>
    </row>
    <row r="15" spans="1:9" x14ac:dyDescent="0.25">
      <c r="A15" s="134">
        <f t="shared" si="1"/>
        <v>10</v>
      </c>
      <c r="B15" s="343" t="s">
        <v>871</v>
      </c>
      <c r="C15" s="79">
        <v>11490.8</v>
      </c>
      <c r="D15" s="79">
        <v>42204.73</v>
      </c>
      <c r="E15" s="79">
        <v>25015.53</v>
      </c>
      <c r="F15" s="79">
        <v>97353.42</v>
      </c>
      <c r="G15" s="623">
        <f t="shared" si="0"/>
        <v>13524.73</v>
      </c>
      <c r="H15" s="624">
        <f t="shared" si="0"/>
        <v>55148.689999999995</v>
      </c>
      <c r="I15" s="259"/>
    </row>
    <row r="16" spans="1:9" x14ac:dyDescent="0.25">
      <c r="A16" s="22">
        <f t="shared" si="1"/>
        <v>11</v>
      </c>
      <c r="B16" s="342" t="s">
        <v>24</v>
      </c>
      <c r="C16" s="79">
        <v>0</v>
      </c>
      <c r="D16" s="79">
        <v>6034.13</v>
      </c>
      <c r="E16" s="79">
        <v>0</v>
      </c>
      <c r="F16" s="79">
        <v>19568.599999999999</v>
      </c>
      <c r="G16" s="623">
        <f t="shared" si="0"/>
        <v>0</v>
      </c>
      <c r="H16" s="624">
        <f t="shared" si="0"/>
        <v>13534.469999999998</v>
      </c>
      <c r="I16" s="259"/>
    </row>
    <row r="17" spans="1:9" x14ac:dyDescent="0.25">
      <c r="A17" s="22">
        <f t="shared" si="1"/>
        <v>12</v>
      </c>
      <c r="B17" s="342" t="s">
        <v>722</v>
      </c>
      <c r="C17" s="79">
        <v>0</v>
      </c>
      <c r="D17" s="79">
        <v>0</v>
      </c>
      <c r="E17" s="79">
        <v>0</v>
      </c>
      <c r="F17" s="79">
        <v>0</v>
      </c>
      <c r="G17" s="623">
        <f t="shared" si="0"/>
        <v>0</v>
      </c>
      <c r="H17" s="624">
        <f t="shared" si="0"/>
        <v>0</v>
      </c>
    </row>
    <row r="18" spans="1:9" x14ac:dyDescent="0.25">
      <c r="A18" s="22">
        <f t="shared" si="1"/>
        <v>13</v>
      </c>
      <c r="B18" s="342" t="s">
        <v>1252</v>
      </c>
      <c r="C18" s="79">
        <v>0</v>
      </c>
      <c r="D18" s="79">
        <v>0</v>
      </c>
      <c r="E18" s="79">
        <v>0</v>
      </c>
      <c r="F18" s="79">
        <v>0</v>
      </c>
      <c r="G18" s="623">
        <f t="shared" si="0"/>
        <v>0</v>
      </c>
      <c r="H18" s="624">
        <f t="shared" si="0"/>
        <v>0</v>
      </c>
    </row>
    <row r="19" spans="1:9" x14ac:dyDescent="0.25">
      <c r="A19" s="22">
        <f t="shared" si="1"/>
        <v>14</v>
      </c>
      <c r="B19" s="342" t="s">
        <v>1126</v>
      </c>
      <c r="C19" s="79">
        <v>568.62</v>
      </c>
      <c r="D19" s="79">
        <v>0.09</v>
      </c>
      <c r="E19" s="79">
        <v>1813.84</v>
      </c>
      <c r="F19" s="79">
        <v>156.44999999999999</v>
      </c>
      <c r="G19" s="623">
        <f t="shared" si="0"/>
        <v>1245.2199999999998</v>
      </c>
      <c r="H19" s="624">
        <f t="shared" si="0"/>
        <v>156.35999999999999</v>
      </c>
    </row>
    <row r="20" spans="1:9" x14ac:dyDescent="0.25">
      <c r="A20" s="22">
        <f t="shared" si="1"/>
        <v>15</v>
      </c>
      <c r="B20" s="342" t="s">
        <v>1127</v>
      </c>
      <c r="C20" s="79">
        <v>0</v>
      </c>
      <c r="D20" s="79">
        <v>0</v>
      </c>
      <c r="E20" s="79">
        <v>0</v>
      </c>
      <c r="F20" s="79">
        <v>0</v>
      </c>
      <c r="G20" s="623">
        <f t="shared" si="0"/>
        <v>0</v>
      </c>
      <c r="H20" s="624">
        <f t="shared" si="0"/>
        <v>0</v>
      </c>
    </row>
    <row r="21" spans="1:9" x14ac:dyDescent="0.25">
      <c r="A21" s="22">
        <f t="shared" si="1"/>
        <v>16</v>
      </c>
      <c r="B21" s="342" t="s">
        <v>671</v>
      </c>
      <c r="C21" s="37">
        <f>SUM(C22:C23)</f>
        <v>32.119999999999997</v>
      </c>
      <c r="D21" s="37">
        <f>SUM(D22:D23)</f>
        <v>20.66</v>
      </c>
      <c r="E21" s="37">
        <f>SUM(E22:E23)</f>
        <v>0</v>
      </c>
      <c r="F21" s="37">
        <f>SUM(F22:F23)</f>
        <v>0</v>
      </c>
      <c r="G21" s="623">
        <f t="shared" si="0"/>
        <v>-32.119999999999997</v>
      </c>
      <c r="H21" s="624">
        <f t="shared" si="0"/>
        <v>-20.66</v>
      </c>
    </row>
    <row r="22" spans="1:9" x14ac:dyDescent="0.25">
      <c r="A22" s="22">
        <f t="shared" si="1"/>
        <v>17</v>
      </c>
      <c r="B22" s="343" t="s">
        <v>1128</v>
      </c>
      <c r="C22" s="79">
        <v>0</v>
      </c>
      <c r="D22" s="79">
        <v>0</v>
      </c>
      <c r="E22" s="79">
        <v>0</v>
      </c>
      <c r="F22" s="79">
        <v>0</v>
      </c>
      <c r="G22" s="623">
        <f t="shared" si="0"/>
        <v>0</v>
      </c>
      <c r="H22" s="624">
        <f t="shared" si="0"/>
        <v>0</v>
      </c>
    </row>
    <row r="23" spans="1:9" x14ac:dyDescent="0.25">
      <c r="A23" s="22">
        <f t="shared" si="1"/>
        <v>18</v>
      </c>
      <c r="B23" s="343" t="s">
        <v>1129</v>
      </c>
      <c r="C23" s="79">
        <v>32.119999999999997</v>
      </c>
      <c r="D23" s="625">
        <v>20.66</v>
      </c>
      <c r="E23" s="79">
        <v>0</v>
      </c>
      <c r="F23" s="625">
        <v>0</v>
      </c>
      <c r="G23" s="623">
        <f t="shared" si="0"/>
        <v>-32.119999999999997</v>
      </c>
      <c r="H23" s="624">
        <f t="shared" si="0"/>
        <v>-20.66</v>
      </c>
    </row>
    <row r="24" spans="1:9" x14ac:dyDescent="0.25">
      <c r="A24" s="22">
        <f t="shared" si="1"/>
        <v>19</v>
      </c>
      <c r="B24" s="342" t="s">
        <v>1130</v>
      </c>
      <c r="C24" s="79">
        <v>16.41</v>
      </c>
      <c r="D24" s="79">
        <v>0</v>
      </c>
      <c r="E24" s="79">
        <v>81.14</v>
      </c>
      <c r="F24" s="79">
        <v>0</v>
      </c>
      <c r="G24" s="623">
        <f t="shared" si="0"/>
        <v>64.73</v>
      </c>
      <c r="H24" s="624">
        <f t="shared" si="0"/>
        <v>0</v>
      </c>
    </row>
    <row r="25" spans="1:9" x14ac:dyDescent="0.25">
      <c r="A25" s="22">
        <f t="shared" si="1"/>
        <v>20</v>
      </c>
      <c r="B25" s="344" t="s">
        <v>807</v>
      </c>
      <c r="C25" s="37">
        <f>SUM(C26:C30)</f>
        <v>1181851.3400000001</v>
      </c>
      <c r="D25" s="37">
        <f>SUM(D26:D30)</f>
        <v>0</v>
      </c>
      <c r="E25" s="37">
        <f>SUM(E26:E30)</f>
        <v>1236928.03</v>
      </c>
      <c r="F25" s="37">
        <f>SUM(F26:F30)</f>
        <v>0</v>
      </c>
      <c r="G25" s="623">
        <f t="shared" si="0"/>
        <v>55076.689999999944</v>
      </c>
      <c r="H25" s="624">
        <f t="shared" si="0"/>
        <v>0</v>
      </c>
      <c r="I25" s="249"/>
    </row>
    <row r="26" spans="1:9" x14ac:dyDescent="0.25">
      <c r="A26" s="22">
        <f t="shared" si="1"/>
        <v>21</v>
      </c>
      <c r="B26" s="345" t="s">
        <v>1131</v>
      </c>
      <c r="C26" s="79">
        <v>195065</v>
      </c>
      <c r="D26" s="79">
        <v>0</v>
      </c>
      <c r="E26" s="79">
        <v>207996.98</v>
      </c>
      <c r="F26" s="79">
        <v>0</v>
      </c>
      <c r="G26" s="623">
        <f t="shared" si="0"/>
        <v>12931.98000000001</v>
      </c>
      <c r="H26" s="624">
        <f t="shared" si="0"/>
        <v>0</v>
      </c>
    </row>
    <row r="27" spans="1:9" x14ac:dyDescent="0.25">
      <c r="A27" s="22">
        <f t="shared" si="1"/>
        <v>22</v>
      </c>
      <c r="B27" s="345" t="s">
        <v>1135</v>
      </c>
      <c r="C27" s="79">
        <v>1100</v>
      </c>
      <c r="D27" s="79">
        <v>0</v>
      </c>
      <c r="E27" s="79">
        <v>733.33</v>
      </c>
      <c r="F27" s="79">
        <v>0</v>
      </c>
      <c r="G27" s="623">
        <f t="shared" si="0"/>
        <v>-366.66999999999996</v>
      </c>
      <c r="H27" s="624">
        <f t="shared" si="0"/>
        <v>0</v>
      </c>
    </row>
    <row r="28" spans="1:9" x14ac:dyDescent="0.25">
      <c r="A28" s="22">
        <f t="shared" si="1"/>
        <v>23</v>
      </c>
      <c r="B28" s="345" t="s">
        <v>1132</v>
      </c>
      <c r="C28" s="79">
        <v>0</v>
      </c>
      <c r="D28" s="79">
        <v>0</v>
      </c>
      <c r="E28" s="79">
        <v>0</v>
      </c>
      <c r="F28" s="79">
        <v>0</v>
      </c>
      <c r="G28" s="623">
        <f t="shared" si="0"/>
        <v>0</v>
      </c>
      <c r="H28" s="624">
        <f t="shared" si="0"/>
        <v>0</v>
      </c>
      <c r="I28" s="114"/>
    </row>
    <row r="29" spans="1:9" x14ac:dyDescent="0.25">
      <c r="A29" s="22">
        <f t="shared" si="1"/>
        <v>24</v>
      </c>
      <c r="B29" s="345" t="s">
        <v>1133</v>
      </c>
      <c r="C29" s="79">
        <v>982328</v>
      </c>
      <c r="D29" s="79">
        <v>0</v>
      </c>
      <c r="E29" s="79">
        <v>1026604.66</v>
      </c>
      <c r="F29" s="79">
        <v>0</v>
      </c>
      <c r="G29" s="623">
        <f t="shared" si="0"/>
        <v>44276.660000000033</v>
      </c>
      <c r="H29" s="624">
        <f t="shared" si="0"/>
        <v>0</v>
      </c>
      <c r="I29" s="114"/>
    </row>
    <row r="30" spans="1:9" x14ac:dyDescent="0.25">
      <c r="A30" s="22">
        <f t="shared" si="1"/>
        <v>25</v>
      </c>
      <c r="B30" s="345" t="s">
        <v>1134</v>
      </c>
      <c r="C30" s="79">
        <v>3358.34</v>
      </c>
      <c r="D30" s="79">
        <v>0</v>
      </c>
      <c r="E30" s="79">
        <v>1593.06</v>
      </c>
      <c r="F30" s="79">
        <v>0</v>
      </c>
      <c r="G30" s="623">
        <f t="shared" si="0"/>
        <v>-1765.2800000000002</v>
      </c>
      <c r="H30" s="624">
        <f t="shared" si="0"/>
        <v>0</v>
      </c>
    </row>
    <row r="31" spans="1:9" x14ac:dyDescent="0.25">
      <c r="A31" s="22">
        <f t="shared" si="1"/>
        <v>26</v>
      </c>
      <c r="B31" s="337" t="s">
        <v>1136</v>
      </c>
      <c r="C31" s="37">
        <f>SUM(C32:C37)</f>
        <v>270767</v>
      </c>
      <c r="D31" s="37">
        <f>SUM(D32:D37)</f>
        <v>0</v>
      </c>
      <c r="E31" s="37">
        <f>SUM(E32:E37)</f>
        <v>278457.43</v>
      </c>
      <c r="F31" s="37">
        <f>SUM(F32:F37)</f>
        <v>0</v>
      </c>
      <c r="G31" s="623">
        <f t="shared" si="0"/>
        <v>7690.429999999993</v>
      </c>
      <c r="H31" s="624">
        <f t="shared" si="0"/>
        <v>0</v>
      </c>
      <c r="I31" s="279"/>
    </row>
    <row r="32" spans="1:9" x14ac:dyDescent="0.25">
      <c r="A32" s="22">
        <f t="shared" si="1"/>
        <v>27</v>
      </c>
      <c r="B32" s="317" t="s">
        <v>1142</v>
      </c>
      <c r="C32" s="79">
        <v>150501</v>
      </c>
      <c r="D32" s="79">
        <v>0</v>
      </c>
      <c r="E32" s="79">
        <v>158041.93</v>
      </c>
      <c r="F32" s="79">
        <v>0</v>
      </c>
      <c r="G32" s="623">
        <f t="shared" si="0"/>
        <v>7540.929999999993</v>
      </c>
      <c r="H32" s="624">
        <f t="shared" si="0"/>
        <v>0</v>
      </c>
    </row>
    <row r="33" spans="1:9" x14ac:dyDescent="0.25">
      <c r="A33" s="22">
        <f t="shared" si="1"/>
        <v>28</v>
      </c>
      <c r="B33" s="317" t="s">
        <v>1137</v>
      </c>
      <c r="C33" s="79">
        <v>37460</v>
      </c>
      <c r="D33" s="79">
        <v>0</v>
      </c>
      <c r="E33" s="79">
        <v>44290</v>
      </c>
      <c r="F33" s="79">
        <v>0</v>
      </c>
      <c r="G33" s="623">
        <f t="shared" si="0"/>
        <v>6830</v>
      </c>
      <c r="H33" s="624">
        <f t="shared" si="0"/>
        <v>0</v>
      </c>
    </row>
    <row r="34" spans="1:9" x14ac:dyDescent="0.25">
      <c r="A34" s="22">
        <f t="shared" si="1"/>
        <v>29</v>
      </c>
      <c r="B34" s="317" t="s">
        <v>1138</v>
      </c>
      <c r="C34" s="79">
        <v>6060</v>
      </c>
      <c r="D34" s="79">
        <v>0</v>
      </c>
      <c r="E34" s="79">
        <v>6450</v>
      </c>
      <c r="F34" s="79">
        <v>0</v>
      </c>
      <c r="G34" s="623">
        <f t="shared" si="0"/>
        <v>390</v>
      </c>
      <c r="H34" s="624">
        <f t="shared" si="0"/>
        <v>0</v>
      </c>
    </row>
    <row r="35" spans="1:9" x14ac:dyDescent="0.25">
      <c r="A35" s="22">
        <f t="shared" si="1"/>
        <v>30</v>
      </c>
      <c r="B35" s="317" t="s">
        <v>1139</v>
      </c>
      <c r="C35" s="79">
        <v>76696</v>
      </c>
      <c r="D35" s="79">
        <v>0</v>
      </c>
      <c r="E35" s="79">
        <v>69675.5</v>
      </c>
      <c r="F35" s="79">
        <v>0</v>
      </c>
      <c r="G35" s="623">
        <f t="shared" si="0"/>
        <v>-7020.5</v>
      </c>
      <c r="H35" s="624">
        <f t="shared" si="0"/>
        <v>0</v>
      </c>
    </row>
    <row r="36" spans="1:9" x14ac:dyDescent="0.25">
      <c r="A36" s="22">
        <f t="shared" si="1"/>
        <v>31</v>
      </c>
      <c r="B36" s="317" t="s">
        <v>1140</v>
      </c>
      <c r="C36" s="79">
        <v>0</v>
      </c>
      <c r="D36" s="79">
        <v>0</v>
      </c>
      <c r="E36" s="79">
        <v>0</v>
      </c>
      <c r="F36" s="79">
        <v>0</v>
      </c>
      <c r="G36" s="623">
        <f t="shared" si="0"/>
        <v>0</v>
      </c>
      <c r="H36" s="624">
        <f t="shared" si="0"/>
        <v>0</v>
      </c>
    </row>
    <row r="37" spans="1:9" ht="15.75" customHeight="1" x14ac:dyDescent="0.25">
      <c r="A37" s="22">
        <f t="shared" si="1"/>
        <v>32</v>
      </c>
      <c r="B37" s="317" t="s">
        <v>1141</v>
      </c>
      <c r="C37" s="79">
        <v>50</v>
      </c>
      <c r="D37" s="79">
        <v>0</v>
      </c>
      <c r="E37" s="79">
        <v>0</v>
      </c>
      <c r="F37" s="79">
        <v>0</v>
      </c>
      <c r="G37" s="623">
        <f t="shared" si="0"/>
        <v>-50</v>
      </c>
      <c r="H37" s="624">
        <f t="shared" si="0"/>
        <v>0</v>
      </c>
    </row>
    <row r="38" spans="1:9" ht="15.75" customHeight="1" x14ac:dyDescent="0.25">
      <c r="A38" s="22">
        <f t="shared" si="1"/>
        <v>33</v>
      </c>
      <c r="B38" s="317" t="s">
        <v>1143</v>
      </c>
      <c r="C38" s="79">
        <v>39548.160000000003</v>
      </c>
      <c r="D38" s="79">
        <v>49320.26</v>
      </c>
      <c r="E38" s="79">
        <v>52508.56</v>
      </c>
      <c r="F38" s="79">
        <v>51043.02</v>
      </c>
      <c r="G38" s="623">
        <f t="shared" si="0"/>
        <v>12960.399999999994</v>
      </c>
      <c r="H38" s="624">
        <f t="shared" si="0"/>
        <v>1722.7599999999948</v>
      </c>
      <c r="I38" s="260"/>
    </row>
    <row r="39" spans="1:9" s="183" customFormat="1" ht="15.75" customHeight="1" x14ac:dyDescent="0.3">
      <c r="A39" s="22">
        <f t="shared" si="1"/>
        <v>34</v>
      </c>
      <c r="B39" s="346" t="s">
        <v>781</v>
      </c>
      <c r="C39" s="37">
        <f>SUM(C40:C49)</f>
        <v>303216.04000000004</v>
      </c>
      <c r="D39" s="37">
        <f>SUM(D40:D49)</f>
        <v>0</v>
      </c>
      <c r="E39" s="37">
        <f>SUM(E40:E49)</f>
        <v>395442.76000000007</v>
      </c>
      <c r="F39" s="37">
        <f>SUM(F40:F49)</f>
        <v>0</v>
      </c>
      <c r="G39" s="623">
        <f t="shared" si="0"/>
        <v>92226.72000000003</v>
      </c>
      <c r="H39" s="624">
        <f t="shared" si="0"/>
        <v>0</v>
      </c>
      <c r="I39" s="1"/>
    </row>
    <row r="40" spans="1:9" x14ac:dyDescent="0.25">
      <c r="A40" s="22">
        <f t="shared" si="1"/>
        <v>35</v>
      </c>
      <c r="B40" s="317" t="s">
        <v>1144</v>
      </c>
      <c r="C40" s="79">
        <v>0</v>
      </c>
      <c r="D40" s="79">
        <v>0</v>
      </c>
      <c r="E40" s="79">
        <v>0</v>
      </c>
      <c r="F40" s="79">
        <v>0</v>
      </c>
      <c r="G40" s="623">
        <f t="shared" si="0"/>
        <v>0</v>
      </c>
      <c r="H40" s="624">
        <f t="shared" si="0"/>
        <v>0</v>
      </c>
    </row>
    <row r="41" spans="1:9" x14ac:dyDescent="0.25">
      <c r="A41" s="22">
        <f t="shared" si="1"/>
        <v>36</v>
      </c>
      <c r="B41" s="317" t="s">
        <v>1145</v>
      </c>
      <c r="C41" s="79">
        <v>0</v>
      </c>
      <c r="D41" s="79">
        <v>0</v>
      </c>
      <c r="E41" s="79">
        <v>0</v>
      </c>
      <c r="F41" s="79">
        <v>0</v>
      </c>
      <c r="G41" s="623">
        <f t="shared" si="0"/>
        <v>0</v>
      </c>
      <c r="H41" s="624">
        <f t="shared" si="0"/>
        <v>0</v>
      </c>
    </row>
    <row r="42" spans="1:9" x14ac:dyDescent="0.25">
      <c r="A42" s="22">
        <f t="shared" si="1"/>
        <v>37</v>
      </c>
      <c r="B42" s="317" t="s">
        <v>79</v>
      </c>
      <c r="C42" s="79">
        <v>0</v>
      </c>
      <c r="D42" s="79">
        <v>0</v>
      </c>
      <c r="E42" s="79">
        <v>0</v>
      </c>
      <c r="F42" s="79">
        <v>0</v>
      </c>
      <c r="G42" s="623">
        <f t="shared" si="0"/>
        <v>0</v>
      </c>
      <c r="H42" s="624">
        <f t="shared" si="0"/>
        <v>0</v>
      </c>
    </row>
    <row r="43" spans="1:9" x14ac:dyDescent="0.25">
      <c r="A43" s="22">
        <f t="shared" si="1"/>
        <v>38</v>
      </c>
      <c r="B43" s="317" t="s">
        <v>80</v>
      </c>
      <c r="C43" s="79">
        <v>0</v>
      </c>
      <c r="D43" s="79">
        <v>0</v>
      </c>
      <c r="E43" s="79">
        <v>-9753.91</v>
      </c>
      <c r="F43" s="79">
        <v>0</v>
      </c>
      <c r="G43" s="623">
        <f t="shared" si="0"/>
        <v>-9753.91</v>
      </c>
      <c r="H43" s="624">
        <f t="shared" si="0"/>
        <v>0</v>
      </c>
    </row>
    <row r="44" spans="1:9" x14ac:dyDescent="0.25">
      <c r="A44" s="22">
        <f t="shared" si="1"/>
        <v>39</v>
      </c>
      <c r="B44" s="317" t="s">
        <v>81</v>
      </c>
      <c r="C44" s="79">
        <v>0</v>
      </c>
      <c r="D44" s="79">
        <v>0</v>
      </c>
      <c r="E44" s="79">
        <v>0</v>
      </c>
      <c r="F44" s="79">
        <v>0</v>
      </c>
      <c r="G44" s="623">
        <f t="shared" si="0"/>
        <v>0</v>
      </c>
      <c r="H44" s="624">
        <f t="shared" si="0"/>
        <v>0</v>
      </c>
    </row>
    <row r="45" spans="1:9" x14ac:dyDescent="0.25">
      <c r="A45" s="22">
        <f t="shared" si="1"/>
        <v>40</v>
      </c>
      <c r="B45" s="317" t="s">
        <v>1146</v>
      </c>
      <c r="C45" s="79">
        <v>285819.14</v>
      </c>
      <c r="D45" s="79">
        <v>0</v>
      </c>
      <c r="E45" s="79">
        <v>402379.46</v>
      </c>
      <c r="F45" s="79">
        <v>0</v>
      </c>
      <c r="G45" s="623">
        <f t="shared" si="0"/>
        <v>116560.32000000001</v>
      </c>
      <c r="H45" s="624">
        <f t="shared" si="0"/>
        <v>0</v>
      </c>
    </row>
    <row r="46" spans="1:9" ht="15.75" customHeight="1" x14ac:dyDescent="0.25">
      <c r="A46" s="22">
        <f t="shared" si="1"/>
        <v>41</v>
      </c>
      <c r="B46" s="347" t="s">
        <v>1147</v>
      </c>
      <c r="C46" s="79">
        <v>0</v>
      </c>
      <c r="D46" s="79">
        <v>0</v>
      </c>
      <c r="E46" s="79">
        <v>0</v>
      </c>
      <c r="F46" s="79">
        <v>0</v>
      </c>
      <c r="G46" s="623">
        <f t="shared" si="0"/>
        <v>0</v>
      </c>
      <c r="H46" s="624">
        <f t="shared" si="0"/>
        <v>0</v>
      </c>
    </row>
    <row r="47" spans="1:9" x14ac:dyDescent="0.25">
      <c r="A47" s="22">
        <f t="shared" si="1"/>
        <v>42</v>
      </c>
      <c r="B47" s="317" t="s">
        <v>82</v>
      </c>
      <c r="C47" s="79">
        <v>0</v>
      </c>
      <c r="D47" s="79">
        <v>0</v>
      </c>
      <c r="E47" s="79">
        <v>0</v>
      </c>
      <c r="F47" s="79">
        <v>0</v>
      </c>
      <c r="G47" s="623">
        <f t="shared" si="0"/>
        <v>0</v>
      </c>
      <c r="H47" s="624">
        <f t="shared" si="0"/>
        <v>0</v>
      </c>
    </row>
    <row r="48" spans="1:9" x14ac:dyDescent="0.25">
      <c r="A48" s="22">
        <f t="shared" si="1"/>
        <v>43</v>
      </c>
      <c r="B48" s="317" t="s">
        <v>1148</v>
      </c>
      <c r="C48" s="79">
        <v>0</v>
      </c>
      <c r="D48" s="79">
        <v>0</v>
      </c>
      <c r="E48" s="79">
        <v>0</v>
      </c>
      <c r="F48" s="79">
        <v>0</v>
      </c>
      <c r="G48" s="623">
        <f t="shared" si="0"/>
        <v>0</v>
      </c>
      <c r="H48" s="624">
        <f t="shared" si="0"/>
        <v>0</v>
      </c>
    </row>
    <row r="49" spans="1:9" ht="15.75" customHeight="1" x14ac:dyDescent="0.25">
      <c r="A49" s="22">
        <f t="shared" si="1"/>
        <v>44</v>
      </c>
      <c r="B49" s="317" t="s">
        <v>1268</v>
      </c>
      <c r="C49" s="79">
        <v>17396.900000000001</v>
      </c>
      <c r="D49" s="79">
        <v>0</v>
      </c>
      <c r="E49" s="79">
        <v>2817.21</v>
      </c>
      <c r="F49" s="79">
        <v>0</v>
      </c>
      <c r="G49" s="623">
        <f t="shared" si="0"/>
        <v>-14579.690000000002</v>
      </c>
      <c r="H49" s="624">
        <f t="shared" si="0"/>
        <v>0</v>
      </c>
      <c r="I49" s="184"/>
    </row>
    <row r="50" spans="1:9" ht="15.75" customHeight="1" x14ac:dyDescent="0.25">
      <c r="A50" s="22">
        <f t="shared" si="1"/>
        <v>45</v>
      </c>
      <c r="B50" s="346" t="s">
        <v>272</v>
      </c>
      <c r="C50" s="79">
        <v>0</v>
      </c>
      <c r="D50" s="79">
        <v>0</v>
      </c>
      <c r="E50" s="79">
        <v>0</v>
      </c>
      <c r="F50" s="79">
        <v>6666.67</v>
      </c>
      <c r="G50" s="623">
        <f t="shared" si="0"/>
        <v>0</v>
      </c>
      <c r="H50" s="624">
        <f t="shared" si="0"/>
        <v>6666.67</v>
      </c>
    </row>
    <row r="51" spans="1:9" ht="15.75" customHeight="1" x14ac:dyDescent="0.25">
      <c r="A51" s="22">
        <f t="shared" si="1"/>
        <v>46</v>
      </c>
      <c r="B51" s="346" t="s">
        <v>95</v>
      </c>
      <c r="C51" s="79">
        <v>0</v>
      </c>
      <c r="D51" s="79">
        <v>0</v>
      </c>
      <c r="E51" s="79">
        <v>0</v>
      </c>
      <c r="F51" s="79">
        <v>0</v>
      </c>
      <c r="G51" s="623">
        <f t="shared" si="0"/>
        <v>0</v>
      </c>
      <c r="H51" s="624">
        <f t="shared" si="0"/>
        <v>0</v>
      </c>
    </row>
    <row r="52" spans="1:9" ht="15.75" customHeight="1" x14ac:dyDescent="0.25">
      <c r="A52" s="22">
        <f t="shared" si="1"/>
        <v>47</v>
      </c>
      <c r="B52" s="346" t="s">
        <v>94</v>
      </c>
      <c r="C52" s="79">
        <v>0</v>
      </c>
      <c r="D52" s="79">
        <v>0</v>
      </c>
      <c r="E52" s="79">
        <v>0</v>
      </c>
      <c r="F52" s="79">
        <v>0</v>
      </c>
      <c r="G52" s="623">
        <f t="shared" si="0"/>
        <v>0</v>
      </c>
      <c r="H52" s="624">
        <f t="shared" si="0"/>
        <v>0</v>
      </c>
    </row>
    <row r="53" spans="1:9" ht="15.75" customHeight="1" x14ac:dyDescent="0.25">
      <c r="A53" s="22">
        <f t="shared" si="1"/>
        <v>48</v>
      </c>
      <c r="B53" s="346" t="s">
        <v>254</v>
      </c>
      <c r="C53" s="79">
        <v>0</v>
      </c>
      <c r="D53" s="79">
        <v>0</v>
      </c>
      <c r="E53" s="79">
        <v>0</v>
      </c>
      <c r="F53" s="79">
        <v>50.33</v>
      </c>
      <c r="G53" s="623">
        <f t="shared" si="0"/>
        <v>0</v>
      </c>
      <c r="H53" s="624">
        <f t="shared" si="0"/>
        <v>50.33</v>
      </c>
    </row>
    <row r="54" spans="1:9" ht="15.75" customHeight="1" x14ac:dyDescent="0.25">
      <c r="A54" s="22">
        <f t="shared" si="1"/>
        <v>49</v>
      </c>
      <c r="B54" s="346" t="s">
        <v>1149</v>
      </c>
      <c r="C54" s="79">
        <v>0</v>
      </c>
      <c r="D54" s="79">
        <v>0</v>
      </c>
      <c r="E54" s="79">
        <v>0</v>
      </c>
      <c r="F54" s="79">
        <v>0</v>
      </c>
      <c r="G54" s="623">
        <f t="shared" si="0"/>
        <v>0</v>
      </c>
      <c r="H54" s="624">
        <f t="shared" si="0"/>
        <v>0</v>
      </c>
    </row>
    <row r="55" spans="1:9" ht="18.75" customHeight="1" x14ac:dyDescent="0.25">
      <c r="A55" s="22">
        <f t="shared" si="1"/>
        <v>50</v>
      </c>
      <c r="B55" s="344" t="s">
        <v>806</v>
      </c>
      <c r="C55" s="626">
        <f>SUM(C56:C60)</f>
        <v>137470.85</v>
      </c>
      <c r="D55" s="626">
        <f>SUM(D56:D60)</f>
        <v>0</v>
      </c>
      <c r="E55" s="626">
        <f>SUM(E56:E60)</f>
        <v>213675.68</v>
      </c>
      <c r="F55" s="626">
        <f>SUM(F56:F60)</f>
        <v>0</v>
      </c>
      <c r="G55" s="623">
        <f t="shared" si="0"/>
        <v>76204.829999999987</v>
      </c>
      <c r="H55" s="624">
        <f t="shared" si="0"/>
        <v>0</v>
      </c>
      <c r="I55" s="184"/>
    </row>
    <row r="56" spans="1:9" ht="15.75" customHeight="1" x14ac:dyDescent="0.25">
      <c r="A56" s="22">
        <f t="shared" si="1"/>
        <v>51</v>
      </c>
      <c r="B56" s="317" t="s">
        <v>179</v>
      </c>
      <c r="C56" s="79">
        <v>0</v>
      </c>
      <c r="D56" s="154" t="s">
        <v>245</v>
      </c>
      <c r="E56" s="79">
        <v>0</v>
      </c>
      <c r="F56" s="154" t="s">
        <v>245</v>
      </c>
      <c r="G56" s="623">
        <f t="shared" si="0"/>
        <v>0</v>
      </c>
      <c r="H56" s="624" t="s">
        <v>245</v>
      </c>
    </row>
    <row r="57" spans="1:9" ht="15.75" customHeight="1" x14ac:dyDescent="0.25">
      <c r="A57" s="22">
        <f t="shared" si="1"/>
        <v>52</v>
      </c>
      <c r="B57" s="317" t="s">
        <v>83</v>
      </c>
      <c r="C57" s="79">
        <v>84188</v>
      </c>
      <c r="D57" s="154" t="s">
        <v>245</v>
      </c>
      <c r="E57" s="79">
        <v>144331</v>
      </c>
      <c r="F57" s="154" t="s">
        <v>245</v>
      </c>
      <c r="G57" s="623">
        <f t="shared" si="0"/>
        <v>60143</v>
      </c>
      <c r="H57" s="624" t="s">
        <v>245</v>
      </c>
    </row>
    <row r="58" spans="1:9" ht="15.75" customHeight="1" x14ac:dyDescent="0.25">
      <c r="A58" s="22">
        <f t="shared" si="1"/>
        <v>53</v>
      </c>
      <c r="B58" s="317" t="s">
        <v>1150</v>
      </c>
      <c r="C58" s="79">
        <v>11613.7</v>
      </c>
      <c r="D58" s="154" t="s">
        <v>245</v>
      </c>
      <c r="E58" s="79">
        <v>3187.67</v>
      </c>
      <c r="F58" s="154" t="s">
        <v>245</v>
      </c>
      <c r="G58" s="623">
        <f t="shared" si="0"/>
        <v>-8426.0300000000007</v>
      </c>
      <c r="H58" s="624" t="s">
        <v>245</v>
      </c>
    </row>
    <row r="59" spans="1:9" ht="15.75" customHeight="1" x14ac:dyDescent="0.25">
      <c r="A59" s="22">
        <f t="shared" si="1"/>
        <v>54</v>
      </c>
      <c r="B59" s="317" t="s">
        <v>763</v>
      </c>
      <c r="C59" s="79">
        <v>0</v>
      </c>
      <c r="D59" s="154" t="s">
        <v>245</v>
      </c>
      <c r="E59" s="79"/>
      <c r="F59" s="154" t="s">
        <v>245</v>
      </c>
      <c r="G59" s="623">
        <f t="shared" si="0"/>
        <v>0</v>
      </c>
      <c r="H59" s="624" t="s">
        <v>245</v>
      </c>
    </row>
    <row r="60" spans="1:9" ht="15.75" customHeight="1" x14ac:dyDescent="0.25">
      <c r="A60" s="22">
        <f t="shared" si="1"/>
        <v>55</v>
      </c>
      <c r="B60" s="317" t="s">
        <v>1151</v>
      </c>
      <c r="C60" s="79">
        <v>41669.15</v>
      </c>
      <c r="D60" s="154" t="s">
        <v>245</v>
      </c>
      <c r="E60" s="79">
        <v>66157.009999999995</v>
      </c>
      <c r="F60" s="154" t="s">
        <v>245</v>
      </c>
      <c r="G60" s="623">
        <f t="shared" si="0"/>
        <v>24487.859999999993</v>
      </c>
      <c r="H60" s="624" t="s">
        <v>245</v>
      </c>
    </row>
    <row r="61" spans="1:9" x14ac:dyDescent="0.25">
      <c r="A61" s="22">
        <f t="shared" si="1"/>
        <v>56</v>
      </c>
      <c r="B61" s="346" t="s">
        <v>273</v>
      </c>
      <c r="C61" s="79">
        <v>0</v>
      </c>
      <c r="D61" s="79">
        <v>0</v>
      </c>
      <c r="E61" s="79">
        <v>0</v>
      </c>
      <c r="F61" s="79">
        <v>0</v>
      </c>
      <c r="G61" s="623">
        <f t="shared" si="0"/>
        <v>0</v>
      </c>
      <c r="H61" s="624">
        <f t="shared" si="0"/>
        <v>0</v>
      </c>
    </row>
    <row r="62" spans="1:9" x14ac:dyDescent="0.25">
      <c r="A62" s="22">
        <f t="shared" si="1"/>
        <v>57</v>
      </c>
      <c r="B62" s="346" t="s">
        <v>1152</v>
      </c>
      <c r="C62" s="79">
        <v>0</v>
      </c>
      <c r="D62" s="79">
        <v>16996.89</v>
      </c>
      <c r="E62" s="79">
        <v>0</v>
      </c>
      <c r="F62" s="79">
        <v>31394.53</v>
      </c>
      <c r="G62" s="623">
        <f t="shared" si="0"/>
        <v>0</v>
      </c>
      <c r="H62" s="624">
        <f t="shared" si="0"/>
        <v>14397.64</v>
      </c>
    </row>
    <row r="63" spans="1:9" x14ac:dyDescent="0.25">
      <c r="A63" s="22">
        <f t="shared" si="1"/>
        <v>58</v>
      </c>
      <c r="B63" s="348" t="s">
        <v>96</v>
      </c>
      <c r="C63" s="79">
        <v>0</v>
      </c>
      <c r="D63" s="79">
        <v>0</v>
      </c>
      <c r="E63" s="79">
        <v>0</v>
      </c>
      <c r="F63" s="79">
        <v>0</v>
      </c>
      <c r="G63" s="623">
        <f t="shared" si="0"/>
        <v>0</v>
      </c>
      <c r="H63" s="624">
        <f t="shared" si="0"/>
        <v>0</v>
      </c>
      <c r="I63" s="114"/>
    </row>
    <row r="64" spans="1:9" x14ac:dyDescent="0.25">
      <c r="A64" s="22">
        <f t="shared" si="1"/>
        <v>59</v>
      </c>
      <c r="B64" s="348" t="s">
        <v>1153</v>
      </c>
      <c r="C64" s="79">
        <v>0</v>
      </c>
      <c r="D64" s="79">
        <v>0</v>
      </c>
      <c r="E64" s="79">
        <v>0</v>
      </c>
      <c r="F64" s="79">
        <v>0</v>
      </c>
      <c r="G64" s="623">
        <f t="shared" si="0"/>
        <v>0</v>
      </c>
      <c r="H64" s="624">
        <f t="shared" si="0"/>
        <v>0</v>
      </c>
      <c r="I64" s="114"/>
    </row>
    <row r="65" spans="1:9" x14ac:dyDescent="0.25">
      <c r="A65" s="22">
        <f t="shared" si="1"/>
        <v>60</v>
      </c>
      <c r="B65" s="349" t="s">
        <v>723</v>
      </c>
      <c r="C65" s="79">
        <v>0</v>
      </c>
      <c r="D65" s="79">
        <v>0</v>
      </c>
      <c r="E65" s="79">
        <v>0</v>
      </c>
      <c r="F65" s="79">
        <v>0</v>
      </c>
      <c r="G65" s="623">
        <f>E65-C65</f>
        <v>0</v>
      </c>
      <c r="H65" s="624">
        <f t="shared" si="0"/>
        <v>0</v>
      </c>
      <c r="I65" s="114"/>
    </row>
    <row r="66" spans="1:9" x14ac:dyDescent="0.25">
      <c r="A66" s="22">
        <f t="shared" si="1"/>
        <v>61</v>
      </c>
      <c r="B66" s="349" t="s">
        <v>872</v>
      </c>
      <c r="C66" s="79">
        <v>0</v>
      </c>
      <c r="D66" s="79">
        <v>0</v>
      </c>
      <c r="E66" s="79">
        <v>0</v>
      </c>
      <c r="F66" s="79">
        <v>0</v>
      </c>
      <c r="G66" s="623">
        <f>E66-C66</f>
        <v>0</v>
      </c>
      <c r="H66" s="624">
        <f t="shared" si="0"/>
        <v>0</v>
      </c>
      <c r="I66" s="184"/>
    </row>
    <row r="67" spans="1:9" x14ac:dyDescent="0.25">
      <c r="A67" s="22">
        <f t="shared" si="1"/>
        <v>62</v>
      </c>
      <c r="B67" s="348" t="s">
        <v>873</v>
      </c>
      <c r="C67" s="79">
        <v>0</v>
      </c>
      <c r="D67" s="79">
        <v>6147.75</v>
      </c>
      <c r="E67" s="79">
        <v>0</v>
      </c>
      <c r="F67" s="79">
        <v>11071.53</v>
      </c>
      <c r="G67" s="623">
        <f>E67-C67</f>
        <v>0</v>
      </c>
      <c r="H67" s="624">
        <f t="shared" si="0"/>
        <v>4923.7800000000007</v>
      </c>
      <c r="I67" s="280"/>
    </row>
    <row r="68" spans="1:9" x14ac:dyDescent="0.25">
      <c r="A68" s="22">
        <f t="shared" si="1"/>
        <v>63</v>
      </c>
      <c r="B68" s="346" t="s">
        <v>97</v>
      </c>
      <c r="C68" s="79">
        <v>16490332.609999999</v>
      </c>
      <c r="D68" s="79">
        <v>0</v>
      </c>
      <c r="E68" s="79">
        <v>16934260.989999998</v>
      </c>
      <c r="F68" s="79">
        <v>0</v>
      </c>
      <c r="G68" s="623">
        <f t="shared" si="0"/>
        <v>443928.37999999896</v>
      </c>
      <c r="H68" s="624">
        <f t="shared" si="0"/>
        <v>0</v>
      </c>
    </row>
    <row r="69" spans="1:9" x14ac:dyDescent="0.25">
      <c r="A69" s="22">
        <f t="shared" si="1"/>
        <v>64</v>
      </c>
      <c r="B69" s="350" t="s">
        <v>234</v>
      </c>
      <c r="C69" s="627"/>
      <c r="D69" s="627"/>
      <c r="E69" s="627"/>
      <c r="F69" s="627"/>
      <c r="G69" s="623">
        <f t="shared" si="0"/>
        <v>0</v>
      </c>
      <c r="H69" s="624">
        <f t="shared" si="0"/>
        <v>0</v>
      </c>
    </row>
    <row r="70" spans="1:9" x14ac:dyDescent="0.25">
      <c r="A70" s="22">
        <f t="shared" si="1"/>
        <v>65</v>
      </c>
      <c r="B70" s="350" t="s">
        <v>114</v>
      </c>
      <c r="C70" s="628">
        <v>494102.59</v>
      </c>
      <c r="D70" s="628">
        <v>0</v>
      </c>
      <c r="E70" s="628">
        <v>485467.95</v>
      </c>
      <c r="F70" s="628">
        <v>0</v>
      </c>
      <c r="G70" s="623">
        <f t="shared" si="0"/>
        <v>-8634.640000000014</v>
      </c>
      <c r="H70" s="624">
        <f t="shared" si="0"/>
        <v>0</v>
      </c>
      <c r="I70" s="184"/>
    </row>
    <row r="71" spans="1:9" s="69" customFormat="1" ht="49.5" customHeight="1" thickBot="1" x14ac:dyDescent="0.3">
      <c r="A71" s="23">
        <f t="shared" si="1"/>
        <v>66</v>
      </c>
      <c r="B71" s="351" t="s">
        <v>874</v>
      </c>
      <c r="C71" s="38">
        <f>C6+C11+C16+C17+C18+C19+C20+C21+C24+C25+C31+C38+C39+C50+C51+C52+C53+C54+C55+C61+C62+C63+C64+C65+C66+C68</f>
        <v>18626615.849999998</v>
      </c>
      <c r="D71" s="38">
        <f>D6+D11+D16+D17+D18+D19+D20+D21+D24+D25+D31+D38+D39+D50+D51+D52+D53+D54+D55+D61+D62+D63+D64+D65+D66+D68</f>
        <v>136372.02000000002</v>
      </c>
      <c r="E71" s="38">
        <f>E6+E11+E16+E17+E18+E19+E20+E21+E24+E25+E31+E38+E39+E50+E51+E52+E53+E54+E55+E61+E62+E63+E64+E65+E66+E68</f>
        <v>19519475.689999998</v>
      </c>
      <c r="F71" s="38">
        <f>F6+F11+F16+F17+F18+F19+F20+F21+F24+F25+F31+F38+F39+F50+F51+F52+F53+F54+F55+F61+F62+F63+F64+F65+F66+F68</f>
        <v>247030.82</v>
      </c>
      <c r="G71" s="629">
        <f>E71-C71</f>
        <v>892859.83999999985</v>
      </c>
      <c r="H71" s="630">
        <f t="shared" si="0"/>
        <v>110658.79999999999</v>
      </c>
    </row>
    <row r="72" spans="1:9" ht="21" customHeight="1" x14ac:dyDescent="0.25">
      <c r="B72" s="3"/>
      <c r="C72" s="3"/>
      <c r="D72" s="178">
        <f>C71+D71</f>
        <v>18762987.869999997</v>
      </c>
      <c r="E72" s="179"/>
      <c r="F72" s="178">
        <f>E71+F71</f>
        <v>19766506.509999998</v>
      </c>
      <c r="G72" s="3"/>
      <c r="H72" s="3"/>
      <c r="I72" s="180" t="s">
        <v>715</v>
      </c>
    </row>
    <row r="73" spans="1:9" ht="15.75" customHeight="1" x14ac:dyDescent="0.25">
      <c r="A73" s="799" t="s">
        <v>764</v>
      </c>
      <c r="B73" s="800"/>
      <c r="C73" s="800"/>
      <c r="D73" s="800"/>
      <c r="E73" s="800"/>
      <c r="F73" s="800"/>
      <c r="G73" s="800"/>
      <c r="H73" s="801"/>
      <c r="I73" s="184"/>
    </row>
    <row r="74" spans="1:9" ht="15.75" customHeight="1" x14ac:dyDescent="0.25">
      <c r="A74" s="802" t="s">
        <v>1240</v>
      </c>
      <c r="B74" s="803"/>
      <c r="C74" s="803"/>
      <c r="D74" s="803"/>
      <c r="E74" s="803"/>
      <c r="F74" s="803"/>
      <c r="G74" s="803"/>
      <c r="H74" s="804"/>
      <c r="I74" s="114"/>
    </row>
    <row r="77" spans="1:9" ht="18.75" customHeight="1" x14ac:dyDescent="0.25"/>
  </sheetData>
  <mergeCells count="9">
    <mergeCell ref="A73:H73"/>
    <mergeCell ref="A74:H74"/>
    <mergeCell ref="A1:H1"/>
    <mergeCell ref="A2:H2"/>
    <mergeCell ref="A3:A4"/>
    <mergeCell ref="B3:B4"/>
    <mergeCell ref="C3:D3"/>
    <mergeCell ref="E3:F3"/>
    <mergeCell ref="G3:H3"/>
  </mergeCells>
  <printOptions gridLines="1"/>
  <pageMargins left="0.23622047244094491" right="0.31496062992125984" top="0.59055118110236227" bottom="0.47244094488188981" header="0.39370078740157483" footer="0.23622047244094491"/>
  <pageSetup paperSize="9" scale="60" fitToWidth="2" fitToHeight="2" orientation="landscape" r:id="rId1"/>
  <headerFooter alignWithMargins="0">
    <oddFooter>&amp;C&amp;P z &amp;N</oddFooter>
  </headerFooter>
  <rowBreaks count="1" manualBreakCount="1">
    <brk id="52"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26"/>
  <sheetViews>
    <sheetView zoomScaleNormal="100" workbookViewId="0">
      <selection activeCell="G7" sqref="G7"/>
    </sheetView>
  </sheetViews>
  <sheetFormatPr defaultColWidth="9.140625" defaultRowHeight="15.75" x14ac:dyDescent="0.25"/>
  <cols>
    <col min="1" max="1" width="7.85546875" style="3" customWidth="1"/>
    <col min="2" max="2" width="98.28515625" style="5" customWidth="1"/>
    <col min="3" max="3" width="16.85546875" style="1" customWidth="1"/>
    <col min="4" max="4" width="17.28515625" style="1" customWidth="1"/>
    <col min="5" max="6" width="9.140625" style="1"/>
    <col min="7" max="8" width="9.140625" style="1" customWidth="1"/>
    <col min="9" max="16384" width="9.140625" style="1"/>
  </cols>
  <sheetData>
    <row r="1" spans="1:7" s="359" customFormat="1" ht="45.75" customHeight="1" thickBot="1" x14ac:dyDescent="0.3">
      <c r="A1" s="793" t="s">
        <v>963</v>
      </c>
      <c r="B1" s="794"/>
      <c r="C1" s="794"/>
      <c r="D1" s="795"/>
    </row>
    <row r="2" spans="1:7" s="359" customFormat="1" ht="37.5" customHeight="1" x14ac:dyDescent="0.25">
      <c r="A2" s="790" t="s">
        <v>1303</v>
      </c>
      <c r="B2" s="791"/>
      <c r="C2" s="791"/>
      <c r="D2" s="792"/>
    </row>
    <row r="3" spans="1:7" s="360" customFormat="1" ht="31.5" x14ac:dyDescent="0.25">
      <c r="A3" s="353" t="s">
        <v>145</v>
      </c>
      <c r="B3" s="336" t="s">
        <v>259</v>
      </c>
      <c r="C3" s="336">
        <v>2021</v>
      </c>
      <c r="D3" s="363">
        <v>2022</v>
      </c>
    </row>
    <row r="4" spans="1:7" s="360" customFormat="1" x14ac:dyDescent="0.25">
      <c r="A4" s="353"/>
      <c r="B4" s="336"/>
      <c r="C4" s="336" t="s">
        <v>217</v>
      </c>
      <c r="D4" s="363" t="s">
        <v>218</v>
      </c>
      <c r="E4" s="364"/>
    </row>
    <row r="5" spans="1:7" x14ac:dyDescent="0.25">
      <c r="A5" s="22">
        <v>1</v>
      </c>
      <c r="B5" s="342" t="s">
        <v>1160</v>
      </c>
      <c r="C5" s="631">
        <f>+SUM(C6:C9)</f>
        <v>1181851.3400000001</v>
      </c>
      <c r="D5" s="632">
        <f>+SUM(D6:D9)</f>
        <v>1236928.03</v>
      </c>
      <c r="E5" s="156"/>
    </row>
    <row r="6" spans="1:7" x14ac:dyDescent="0.25">
      <c r="A6" s="22">
        <v>2</v>
      </c>
      <c r="B6" s="338" t="s">
        <v>1154</v>
      </c>
      <c r="C6" s="30">
        <v>3358.34</v>
      </c>
      <c r="D6" s="633">
        <v>1593.06</v>
      </c>
      <c r="E6" s="8"/>
      <c r="G6" s="114"/>
    </row>
    <row r="7" spans="1:7" x14ac:dyDescent="0.25">
      <c r="A7" s="22">
        <v>3</v>
      </c>
      <c r="B7" s="338" t="s">
        <v>1155</v>
      </c>
      <c r="C7" s="30">
        <v>195065</v>
      </c>
      <c r="D7" s="633">
        <v>207996.98</v>
      </c>
      <c r="E7" s="8"/>
      <c r="G7" s="114"/>
    </row>
    <row r="8" spans="1:7" x14ac:dyDescent="0.25">
      <c r="A8" s="22">
        <v>4</v>
      </c>
      <c r="B8" s="338" t="s">
        <v>1156</v>
      </c>
      <c r="C8" s="30">
        <v>1100</v>
      </c>
      <c r="D8" s="633">
        <v>733.33</v>
      </c>
      <c r="E8" s="8"/>
      <c r="G8" s="114"/>
    </row>
    <row r="9" spans="1:7" x14ac:dyDescent="0.25">
      <c r="A9" s="22">
        <v>5</v>
      </c>
      <c r="B9" s="343" t="s">
        <v>1157</v>
      </c>
      <c r="C9" s="30">
        <v>982328</v>
      </c>
      <c r="D9" s="633">
        <v>1026604.66</v>
      </c>
      <c r="E9" s="8"/>
      <c r="G9" s="114"/>
    </row>
    <row r="10" spans="1:7" x14ac:dyDescent="0.25">
      <c r="A10" s="22">
        <v>6</v>
      </c>
      <c r="B10" s="340" t="s">
        <v>762</v>
      </c>
      <c r="C10" s="37">
        <f>SUM(C11:C16)</f>
        <v>270767</v>
      </c>
      <c r="D10" s="634">
        <f>SUM(D11:D16)</f>
        <v>278457.43</v>
      </c>
    </row>
    <row r="11" spans="1:7" x14ac:dyDescent="0.25">
      <c r="A11" s="22">
        <v>7</v>
      </c>
      <c r="B11" s="338" t="s">
        <v>749</v>
      </c>
      <c r="C11" s="30">
        <v>150501</v>
      </c>
      <c r="D11" s="633">
        <v>158041.93</v>
      </c>
    </row>
    <row r="12" spans="1:7" x14ac:dyDescent="0.25">
      <c r="A12" s="22">
        <v>8</v>
      </c>
      <c r="B12" s="338" t="s">
        <v>750</v>
      </c>
      <c r="C12" s="30">
        <v>37460</v>
      </c>
      <c r="D12" s="633">
        <v>44290</v>
      </c>
    </row>
    <row r="13" spans="1:7" x14ac:dyDescent="0.25">
      <c r="A13" s="22">
        <v>9</v>
      </c>
      <c r="B13" s="338" t="s">
        <v>1158</v>
      </c>
      <c r="C13" s="30">
        <v>6060</v>
      </c>
      <c r="D13" s="633">
        <v>6450</v>
      </c>
    </row>
    <row r="14" spans="1:7" x14ac:dyDescent="0.25">
      <c r="A14" s="22">
        <v>10</v>
      </c>
      <c r="B14" s="338" t="s">
        <v>751</v>
      </c>
      <c r="C14" s="30">
        <v>76696</v>
      </c>
      <c r="D14" s="633">
        <v>69675.5</v>
      </c>
    </row>
    <row r="15" spans="1:7" ht="31.5" x14ac:dyDescent="0.25">
      <c r="A15" s="22">
        <v>11</v>
      </c>
      <c r="B15" s="338" t="s">
        <v>752</v>
      </c>
      <c r="C15" s="30">
        <v>0</v>
      </c>
      <c r="D15" s="633">
        <v>0</v>
      </c>
    </row>
    <row r="16" spans="1:7" x14ac:dyDescent="0.25">
      <c r="A16" s="22">
        <v>12</v>
      </c>
      <c r="B16" s="338" t="s">
        <v>1159</v>
      </c>
      <c r="C16" s="30">
        <v>50</v>
      </c>
      <c r="D16" s="633">
        <v>0</v>
      </c>
    </row>
    <row r="17" spans="1:4" x14ac:dyDescent="0.25">
      <c r="A17" s="22">
        <v>13</v>
      </c>
      <c r="B17" s="340" t="s">
        <v>184</v>
      </c>
      <c r="C17" s="37">
        <f>(C6+C7)*0.2</f>
        <v>39684.668000000005</v>
      </c>
      <c r="D17" s="634">
        <f>(D6+D7)*0.2</f>
        <v>41918.008000000002</v>
      </c>
    </row>
    <row r="18" spans="1:4" ht="16.5" thickBot="1" x14ac:dyDescent="0.3">
      <c r="A18" s="23">
        <v>14</v>
      </c>
      <c r="B18" s="365" t="s">
        <v>265</v>
      </c>
      <c r="C18" s="635">
        <v>39684.660000000003</v>
      </c>
      <c r="D18" s="636">
        <v>41918.01</v>
      </c>
    </row>
    <row r="19" spans="1:4" x14ac:dyDescent="0.25">
      <c r="B19" s="7"/>
    </row>
    <row r="20" spans="1:4" x14ac:dyDescent="0.25">
      <c r="A20" s="135"/>
      <c r="B20" s="157"/>
    </row>
    <row r="21" spans="1:4" x14ac:dyDescent="0.25">
      <c r="B21" s="149"/>
    </row>
    <row r="22" spans="1:4" x14ac:dyDescent="0.25">
      <c r="B22" s="149"/>
    </row>
    <row r="23" spans="1:4" x14ac:dyDescent="0.25">
      <c r="B23" s="7"/>
    </row>
    <row r="24" spans="1:4" x14ac:dyDescent="0.25">
      <c r="B24" s="7"/>
    </row>
    <row r="25" spans="1:4" x14ac:dyDescent="0.25">
      <c r="B25" s="7"/>
    </row>
    <row r="26" spans="1:4" x14ac:dyDescent="0.25">
      <c r="B26" s="7"/>
    </row>
  </sheetData>
  <mergeCells count="2">
    <mergeCell ref="A1:D1"/>
    <mergeCell ref="A2:D2"/>
  </mergeCells>
  <pageMargins left="0.70866141732283472" right="0.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09021EF4742B343A1D85F8700228882" ma:contentTypeVersion="0" ma:contentTypeDescription="Umožňuje vytvoriť nový dokument." ma:contentTypeScope="" ma:versionID="d5ce656bb9126b90eba25d1deb3ab1ba">
  <xsd:schema xmlns:xsd="http://www.w3.org/2001/XMLSchema" xmlns:xs="http://www.w3.org/2001/XMLSchema" xmlns:p="http://schemas.microsoft.com/office/2006/metadata/properties" targetNamespace="http://schemas.microsoft.com/office/2006/metadata/properties" ma:root="true" ma:fieldsID="dc03bc20b3b442f8046c3eea305e142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C4697A-4BC5-4925-A0CC-1EECB63560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78802F3-CAF1-414B-986B-3ACC0176C017}">
  <ds:schemaRefs>
    <ds:schemaRef ds:uri="http://purl.org/dc/terms/"/>
    <ds:schemaRef ds:uri="http://schemas.microsoft.com/office/2006/metadata/properties"/>
    <ds:schemaRef ds:uri="http://www.w3.org/XML/1998/namespace"/>
    <ds:schemaRef ds:uri="http://purl.org/dc/elements/1.1/"/>
    <ds:schemaRef ds:uri="http://purl.org/dc/dcmitype/"/>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2E69B052-6B58-40C2-8603-8925FD4879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34</vt:i4>
      </vt:variant>
      <vt:variant>
        <vt:lpstr>Pomenované rozsahy</vt:lpstr>
      </vt:variant>
      <vt:variant>
        <vt:i4>27</vt:i4>
      </vt:variant>
    </vt:vector>
  </HeadingPairs>
  <TitlesOfParts>
    <vt:vector size="61" baseType="lpstr">
      <vt:lpstr>Obsah</vt:lpstr>
      <vt:lpstr>zmeny</vt:lpstr>
      <vt:lpstr>Vysvetlivky</vt:lpstr>
      <vt:lpstr>Súvzťažnosti</vt:lpstr>
      <vt:lpstr>Kódy z CRŠ</vt:lpstr>
      <vt:lpstr>T1-Dotácie podľa DZ</vt:lpstr>
      <vt:lpstr>T2-Ostatné dot mimo MŠ SR</vt:lpstr>
      <vt:lpstr>T3-Výnosy</vt:lpstr>
      <vt:lpstr>T4-Výnosy zo školného</vt:lpstr>
      <vt:lpstr>T5 - Analýza nákladov</vt:lpstr>
      <vt:lpstr>T6-Zamestnanci_a_mzdy</vt:lpstr>
      <vt:lpstr>T6a-Zamestnanci_a_mzdy (ženy)</vt:lpstr>
      <vt:lpstr>T7_Doktorandi </vt:lpstr>
      <vt:lpstr>T8-Soc_štipendiá</vt:lpstr>
      <vt:lpstr>T8a-Teh_štipendiá</vt:lpstr>
      <vt:lpstr>T9_ŠD </vt:lpstr>
      <vt:lpstr>T10-ŠJ </vt:lpstr>
      <vt:lpstr>T11-Zdroje KV</vt:lpstr>
      <vt:lpstr>T12-KV</vt:lpstr>
      <vt:lpstr>T13-Fondy</vt:lpstr>
      <vt:lpstr>T14-Príjmy VVŠ z POO</vt:lpstr>
      <vt:lpstr>T15-Príjmy VVŠ z RP_11UA</vt:lpstr>
      <vt:lpstr>T16 - Štruktúra hotovosti</vt:lpstr>
      <vt:lpstr>T17-Dotácie zo ŠF EU-nová</vt:lpstr>
      <vt:lpstr>T18-Ostatné dotácie z kap MŠ SR</vt:lpstr>
      <vt:lpstr>T19-Štip_ z vlastných </vt:lpstr>
      <vt:lpstr>T20_motivačné štipendiá</vt:lpstr>
      <vt:lpstr>T20a-štipendiá z POO</vt:lpstr>
      <vt:lpstr>T20b-štipendiá z RP_11UA</vt:lpstr>
      <vt:lpstr>T21-štruktúra_384</vt:lpstr>
      <vt:lpstr>T22_Výnosy_soc_oblasť</vt:lpstr>
      <vt:lpstr>T23_Náklady_soc_oblasť</vt:lpstr>
      <vt:lpstr>T24_čerpanie rozvoj</vt:lpstr>
      <vt:lpstr>T24__Aktíva</vt:lpstr>
      <vt:lpstr>Obsah!Oblasť_tlače</vt:lpstr>
      <vt:lpstr>Súvzťažnosti!Oblasť_tlače</vt:lpstr>
      <vt:lpstr>'T10-ŠJ '!Oblasť_tlače</vt:lpstr>
      <vt:lpstr>'T11-Zdroje KV'!Oblasť_tlače</vt:lpstr>
      <vt:lpstr>'T12-KV'!Oblasť_tlače</vt:lpstr>
      <vt:lpstr>'T13-Fondy'!Oblasť_tlače</vt:lpstr>
      <vt:lpstr>'T14-Príjmy VVŠ z POO'!Oblasť_tlače</vt:lpstr>
      <vt:lpstr>'T16 - Štruktúra hotovosti'!Oblasť_tlače</vt:lpstr>
      <vt:lpstr>'T17-Dotácie zo ŠF EU-nová'!Oblasť_tlače</vt:lpstr>
      <vt:lpstr>'T18-Ostatné dotácie z kap MŠ SR'!Oblasť_tlače</vt:lpstr>
      <vt:lpstr>'T19-Štip_ z vlastných '!Oblasť_tlače</vt:lpstr>
      <vt:lpstr>'T1-Dotácie podľa DZ'!Oblasť_tlače</vt:lpstr>
      <vt:lpstr>'T20_motivačné štipendiá'!Oblasť_tlače</vt:lpstr>
      <vt:lpstr>'T20a-štipendiá z POO'!Oblasť_tlače</vt:lpstr>
      <vt:lpstr>'T21-štruktúra_384'!Oblasť_tlače</vt:lpstr>
      <vt:lpstr>T22_Výnosy_soc_oblasť!Oblasť_tlače</vt:lpstr>
      <vt:lpstr>T23_Náklady_soc_oblasť!Oblasť_tlače</vt:lpstr>
      <vt:lpstr>'T3-Výnosy'!Oblasť_tlače</vt:lpstr>
      <vt:lpstr>'T4-Výnosy zo školného'!Oblasť_tlače</vt:lpstr>
      <vt:lpstr>'T5 - Analýza nákladov'!Oblasť_tlače</vt:lpstr>
      <vt:lpstr>'T6a-Zamestnanci_a_mzdy (ženy)'!Oblasť_tlače</vt:lpstr>
      <vt:lpstr>'T6-Zamestnanci_a_mzdy'!Oblasť_tlače</vt:lpstr>
      <vt:lpstr>'T7_Doktorandi '!Oblasť_tlače</vt:lpstr>
      <vt:lpstr>'T8a-Teh_štipendiá'!Oblasť_tlače</vt:lpstr>
      <vt:lpstr>'T8-Soc_štipendiá'!Oblasť_tlače</vt:lpstr>
      <vt:lpstr>'T9_ŠD '!Oblasť_tlače</vt:lpstr>
      <vt:lpstr>Vysvetlivky!Oblasť_tlače</vt:lpstr>
    </vt:vector>
  </TitlesOfParts>
  <Company>MSSR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Tabuľky k výročnej správe o hospodárení VVš 2004</dc:title>
  <dc:creator>Viest</dc:creator>
  <cp:lastModifiedBy>Gabalcová Miroslava</cp:lastModifiedBy>
  <cp:lastPrinted>2023-04-06T06:57:02Z</cp:lastPrinted>
  <dcterms:created xsi:type="dcterms:W3CDTF">2002-06-05T18:53:25Z</dcterms:created>
  <dcterms:modified xsi:type="dcterms:W3CDTF">2023-04-26T07:34:46Z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0x010100909021EF4742B343A1D85F8700228882</vt:lpwstr>
  </property>
  <property fmtid="{D5CDD505-2E9C-101B-9397-08002B2CF9AE}" pid="3" name="BExAnalyzer_OldName">
    <vt:lpwstr>Upr_tab_VS_VVŠ_za 2019.xlsx</vt:lpwstr>
  </property>
</Properties>
</file>