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codeName="ThisWorkbook" defaultThemeVersion="124226"/>
  <mc:AlternateContent xmlns:mc="http://schemas.openxmlformats.org/markup-compatibility/2006">
    <mc:Choice Requires="x15">
      <x15ac:absPath xmlns:x15ac="http://schemas.microsoft.com/office/spreadsheetml/2010/11/ac" url="C:\Users\1100857\Desktop\Dokumenty\Výročná správa+Zúčtovanie\rok 2021\"/>
    </mc:Choice>
  </mc:AlternateContent>
  <xr:revisionPtr revIDLastSave="0" documentId="13_ncr:1_{DB9912ED-D7CD-46A9-AF2E-A82FF46228ED}" xr6:coauthVersionLast="36" xr6:coauthVersionMax="36" xr10:uidLastSave="{00000000-0000-0000-0000-000000000000}"/>
  <bookViews>
    <workbookView xWindow="0" yWindow="0" windowWidth="28800" windowHeight="12225" tabRatio="895" activeTab="5" xr2:uid="{00000000-000D-0000-FFFF-FFFF00000000}"/>
  </bookViews>
  <sheets>
    <sheet name="Obsah" sheetId="127" r:id="rId1"/>
    <sheet name="zmeny" sheetId="129" r:id="rId2"/>
    <sheet name="Vysvetlivky" sheetId="115" r:id="rId3"/>
    <sheet name="Súvzťažnosti" sheetId="82" r:id="rId4"/>
    <sheet name="Kódy z CRŠ" sheetId="152" r:id="rId5"/>
    <sheet name="T1-Dotácie podľa DZ" sheetId="23" r:id="rId6"/>
    <sheet name="T2-Ostatné dot mimo MŠ SR" sheetId="3" r:id="rId7"/>
    <sheet name="T3-Výnosy" sheetId="161" r:id="rId8"/>
    <sheet name="T4-Výnosy zo školného" sheetId="154" r:id="rId9"/>
    <sheet name="T5 - Analýza nákladov" sheetId="162" r:id="rId10"/>
    <sheet name="T6-Zamestnanci_a_mzdy" sheetId="76" r:id="rId11"/>
    <sheet name="T6a-Zamestnanci_a_mzdy (ženy)" sheetId="155" r:id="rId12"/>
    <sheet name="T7_Doktorandi " sheetId="159" r:id="rId13"/>
    <sheet name="T8-Soc_štipendiá" sheetId="109" r:id="rId14"/>
    <sheet name="T8a-Teh_štipendiá" sheetId="164" r:id="rId15"/>
    <sheet name="T9_ŠD " sheetId="116" r:id="rId16"/>
    <sheet name="T10-ŠJ " sheetId="146" r:id="rId17"/>
    <sheet name="T11-Zdroje KV" sheetId="90" r:id="rId18"/>
    <sheet name="T12-KV" sheetId="91" r:id="rId19"/>
    <sheet name="T13-Fondy" sheetId="145" r:id="rId20"/>
    <sheet name="T16 - Štruktúra hotovosti" sheetId="64" r:id="rId21"/>
    <sheet name="T17-Dotácie zo ŠF EU-nová" sheetId="160" r:id="rId22"/>
    <sheet name="T18-Ostatné dotácie z kap MŠ SR" sheetId="61" r:id="rId23"/>
    <sheet name="T19-Štip_ z vlastných " sheetId="144" r:id="rId24"/>
    <sheet name="T20_motivačné štipendiá_nová" sheetId="157" r:id="rId25"/>
    <sheet name="T21-štruktúra_384" sheetId="97" r:id="rId26"/>
    <sheet name="T22_Výnosy_soc_oblasť" sheetId="133" r:id="rId27"/>
    <sheet name="T23_Náklady_soc_oblasť" sheetId="134" r:id="rId28"/>
    <sheet name="T24__Aktíva" sheetId="135" state="hidden" r:id="rId29"/>
  </sheets>
  <externalReferences>
    <externalReference r:id="rId30"/>
  </externalReferences>
  <definedNames>
    <definedName name="_kmp1" localSheetId="21">#REF!</definedName>
    <definedName name="_kmp1" localSheetId="7">#REF!</definedName>
    <definedName name="_kmp1" localSheetId="9">#REF!</definedName>
    <definedName name="_kmp1" localSheetId="12">#REF!</definedName>
    <definedName name="_kmp1" localSheetId="14">#REF!</definedName>
    <definedName name="_kmp1">#REF!</definedName>
    <definedName name="_kmp2" localSheetId="21">#REF!</definedName>
    <definedName name="_kmp2" localSheetId="9">#REF!</definedName>
    <definedName name="_kmp2" localSheetId="12">#REF!</definedName>
    <definedName name="_kmp2" localSheetId="14">#REF!</definedName>
    <definedName name="_kmp2">#REF!</definedName>
    <definedName name="_kmt1" localSheetId="21">#REF!</definedName>
    <definedName name="_kmt1" localSheetId="9">#REF!</definedName>
    <definedName name="_kmt1" localSheetId="12">#REF!</definedName>
    <definedName name="_kmt1" localSheetId="14">#REF!</definedName>
    <definedName name="_kmt1">#REF!</definedName>
    <definedName name="_T1" localSheetId="21">#REF!</definedName>
    <definedName name="_T1" localSheetId="9">#REF!</definedName>
    <definedName name="_T1" localSheetId="12">#REF!</definedName>
    <definedName name="_T1" localSheetId="14">#REF!</definedName>
    <definedName name="_T1">#REF!</definedName>
    <definedName name="_wd1" localSheetId="24">[1]vahy!$B$1</definedName>
    <definedName name="_wd1">[1]vahy!$B$1</definedName>
    <definedName name="_wd3" localSheetId="24">[1]vahy!$B$3</definedName>
    <definedName name="_wd3">[1]vahy!$B$3</definedName>
    <definedName name="_we1" localSheetId="24">[1]vahy!$B$2</definedName>
    <definedName name="_we1">[1]vahy!$B$2</definedName>
    <definedName name="_we3" localSheetId="24">[1]vahy!$B$4</definedName>
    <definedName name="_we3">[1]vahy!$B$4</definedName>
    <definedName name="aaa" hidden="1">3</definedName>
    <definedName name="denní" localSheetId="21">#REF!</definedName>
    <definedName name="denní" localSheetId="7">#REF!</definedName>
    <definedName name="denní" localSheetId="9">#REF!</definedName>
    <definedName name="denní" localSheetId="12">#REF!</definedName>
    <definedName name="denní" localSheetId="14">#REF!</definedName>
    <definedName name="denní">#REF!</definedName>
    <definedName name="dokpo" localSheetId="21">#REF!</definedName>
    <definedName name="dokpo" localSheetId="9">#REF!</definedName>
    <definedName name="dokpo" localSheetId="12">#REF!</definedName>
    <definedName name="dokpo" localSheetId="14">#REF!</definedName>
    <definedName name="dokpo">#REF!</definedName>
    <definedName name="dokpred" localSheetId="21">#REF!</definedName>
    <definedName name="dokpred" localSheetId="9">#REF!</definedName>
    <definedName name="dokpred" localSheetId="12">#REF!</definedName>
    <definedName name="dokpred" localSheetId="14">#REF!</definedName>
    <definedName name="dokpred">#REF!</definedName>
    <definedName name="druhý" localSheetId="21">#REF!</definedName>
    <definedName name="druhý" localSheetId="9">#REF!</definedName>
    <definedName name="druhý" localSheetId="12">#REF!</definedName>
    <definedName name="druhý" localSheetId="14">#REF!</definedName>
    <definedName name="druhý">#REF!</definedName>
    <definedName name="exterdruhý" localSheetId="21">#REF!</definedName>
    <definedName name="exterdruhý" localSheetId="9">#REF!</definedName>
    <definedName name="exterdruhý" localSheetId="12">#REF!</definedName>
    <definedName name="exterdruhý" localSheetId="14">#REF!</definedName>
    <definedName name="exterdruhý">#REF!</definedName>
    <definedName name="externeplat" localSheetId="21">#REF!</definedName>
    <definedName name="externeplat" localSheetId="9">#REF!</definedName>
    <definedName name="externeplat" localSheetId="12">#REF!</definedName>
    <definedName name="externeplat" localSheetId="14">#REF!</definedName>
    <definedName name="externeplat">#REF!</definedName>
    <definedName name="exterplat" localSheetId="21">#REF!</definedName>
    <definedName name="exterplat" localSheetId="9">#REF!</definedName>
    <definedName name="exterplat" localSheetId="12">#REF!</definedName>
    <definedName name="exterplat" localSheetId="14">#REF!</definedName>
    <definedName name="exterplat">#REF!</definedName>
    <definedName name="KKS_doc" localSheetId="21">#REF!</definedName>
    <definedName name="KKS_doc" localSheetId="9">#REF!</definedName>
    <definedName name="KKS_doc" localSheetId="12">#REF!</definedName>
    <definedName name="KKS_doc" localSheetId="14">#REF!</definedName>
    <definedName name="KKS_doc">#REF!</definedName>
    <definedName name="KKS_ost" localSheetId="21">#REF!</definedName>
    <definedName name="KKS_ost" localSheetId="9">#REF!</definedName>
    <definedName name="KKS_ost" localSheetId="12">#REF!</definedName>
    <definedName name="KKS_ost" localSheetId="14">#REF!</definedName>
    <definedName name="KKS_ost">#REF!</definedName>
    <definedName name="KKS_phd" localSheetId="21">#REF!</definedName>
    <definedName name="KKS_phd" localSheetId="9">#REF!</definedName>
    <definedName name="KKS_phd" localSheetId="12">#REF!</definedName>
    <definedName name="KKS_phd" localSheetId="14">#REF!</definedName>
    <definedName name="KKS_phd">#REF!</definedName>
    <definedName name="KKS_prof" localSheetId="21">#REF!</definedName>
    <definedName name="KKS_prof" localSheetId="9">#REF!</definedName>
    <definedName name="KKS_prof" localSheetId="12">#REF!</definedName>
    <definedName name="KKS_prof" localSheetId="14">#REF!</definedName>
    <definedName name="KKS_prof">#REF!</definedName>
    <definedName name="koef_gm_mzdy" localSheetId="21">#REF!</definedName>
    <definedName name="koef_gm_mzdy" localSheetId="9">#REF!</definedName>
    <definedName name="koef_gm_mzdy" localSheetId="12">#REF!</definedName>
    <definedName name="koef_gm_mzdy" localSheetId="14">#REF!</definedName>
    <definedName name="koef_gm_mzdy">#REF!</definedName>
    <definedName name="koef_kpn" localSheetId="21">#REF!</definedName>
    <definedName name="koef_kpn" localSheetId="9">#REF!</definedName>
    <definedName name="koef_kpn" localSheetId="12">#REF!</definedName>
    <definedName name="koef_kpn" localSheetId="14">#REF!</definedName>
    <definedName name="koef_kpn">#REF!</definedName>
    <definedName name="koef_prer_nad_gm_mzdy" localSheetId="21">#REF!</definedName>
    <definedName name="koef_prer_nad_gm_mzdy" localSheetId="9">#REF!</definedName>
    <definedName name="koef_prer_nad_gm_mzdy" localSheetId="12">#REF!</definedName>
    <definedName name="koef_prer_nad_gm_mzdy" localSheetId="14">#REF!</definedName>
    <definedName name="koef_prer_nad_gm_mzdy">#REF!</definedName>
    <definedName name="koef_PV" localSheetId="21">#REF!</definedName>
    <definedName name="koef_PV" localSheetId="9">#REF!</definedName>
    <definedName name="koef_PV" localSheetId="12">#REF!</definedName>
    <definedName name="koef_PV" localSheetId="14">#REF!</definedName>
    <definedName name="koef_PV">#REF!</definedName>
    <definedName name="koef_udr_kat1" localSheetId="21">#REF!</definedName>
    <definedName name="koef_udr_kat1" localSheetId="9">#REF!</definedName>
    <definedName name="koef_udr_kat1" localSheetId="11">#REF!</definedName>
    <definedName name="koef_udr_kat1" localSheetId="12">#REF!</definedName>
    <definedName name="koef_udr_kat1" localSheetId="14">#REF!</definedName>
    <definedName name="koef_udr_kat1">#REF!</definedName>
    <definedName name="koef_udr_kat2" localSheetId="21">#REF!</definedName>
    <definedName name="koef_udr_kat2" localSheetId="9">#REF!</definedName>
    <definedName name="koef_udr_kat2" localSheetId="11">#REF!</definedName>
    <definedName name="koef_udr_kat2" localSheetId="12">#REF!</definedName>
    <definedName name="koef_udr_kat2" localSheetId="14">#REF!</definedName>
    <definedName name="koef_udr_kat2">#REF!</definedName>
    <definedName name="koef_udr_kat3" localSheetId="21">#REF!</definedName>
    <definedName name="koef_udr_kat3" localSheetId="9">#REF!</definedName>
    <definedName name="koef_udr_kat3" localSheetId="11">#REF!</definedName>
    <definedName name="koef_udr_kat3" localSheetId="12">#REF!</definedName>
    <definedName name="koef_udr_kat3" localSheetId="14">#REF!</definedName>
    <definedName name="koef_udr_kat3">#REF!</definedName>
    <definedName name="koef_VV" localSheetId="21">#REF!</definedName>
    <definedName name="koef_VV" localSheetId="9">#REF!</definedName>
    <definedName name="koef_VV" localSheetId="12">#REF!</definedName>
    <definedName name="koef_VV" localSheetId="14">#REF!</definedName>
    <definedName name="koef_VV">#REF!</definedName>
    <definedName name="kpn_ca_do" localSheetId="21">#REF!</definedName>
    <definedName name="kpn_ca_do" localSheetId="9">#REF!</definedName>
    <definedName name="kpn_ca_do" localSheetId="12">#REF!</definedName>
    <definedName name="kpn_ca_do" localSheetId="14">#REF!</definedName>
    <definedName name="kpn_ca_do">#REF!</definedName>
    <definedName name="kpn_ca_nad" localSheetId="21">#REF!</definedName>
    <definedName name="kpn_ca_nad" localSheetId="9">#REF!</definedName>
    <definedName name="kpn_ca_nad" localSheetId="12">#REF!</definedName>
    <definedName name="kpn_ca_nad" localSheetId="14">#REF!</definedName>
    <definedName name="kpn_ca_nad">#REF!</definedName>
    <definedName name="kzk" localSheetId="21">#REF!</definedName>
    <definedName name="kzk" localSheetId="9">#REF!</definedName>
    <definedName name="kzk" localSheetId="12">#REF!</definedName>
    <definedName name="kzk" localSheetId="14">#REF!</definedName>
    <definedName name="kzk">#REF!</definedName>
    <definedName name="kzspp" localSheetId="21">#REF!</definedName>
    <definedName name="kzspp" localSheetId="9">#REF!</definedName>
    <definedName name="kzspp" localSheetId="12">#REF!</definedName>
    <definedName name="kzspp" localSheetId="14">#REF!</definedName>
    <definedName name="kzspp">#REF!</definedName>
    <definedName name="nefinanc">1</definedName>
    <definedName name="_xlnm.Print_Area" localSheetId="0">Obsah!$A$1:$Q$27</definedName>
    <definedName name="_xlnm.Print_Area" localSheetId="3">Súvzťažnosti!$A$1:$D$43</definedName>
    <definedName name="_xlnm.Print_Area" localSheetId="16">'T10-ŠJ '!$A$1:$D$27</definedName>
    <definedName name="_xlnm.Print_Area" localSheetId="17">'T11-Zdroje KV'!$A$1:$D$23</definedName>
    <definedName name="_xlnm.Print_Area" localSheetId="18">'T12-KV'!$A$1:$I$24</definedName>
    <definedName name="_xlnm.Print_Area" localSheetId="19">'T13-Fondy'!$A$1:$N$23</definedName>
    <definedName name="_xlnm.Print_Area" localSheetId="20">'T16 - Štruktúra hotovosti'!$A$1:$D$26</definedName>
    <definedName name="_xlnm.Print_Area" localSheetId="21">'T17-Dotácie zo ŠF EU-nová'!$A$1:$H$35</definedName>
    <definedName name="_xlnm.Print_Area" localSheetId="22">'T18-Ostatné dotácie z kap MŠ SR'!$A$1:$E$18</definedName>
    <definedName name="_xlnm.Print_Area" localSheetId="23">'T19-Štip_ z vlastných '!$A$1:$F$30</definedName>
    <definedName name="_xlnm.Print_Area" localSheetId="5">'T1-Dotácie podľa DZ'!$A$1:$E$20</definedName>
    <definedName name="_xlnm.Print_Area" localSheetId="24">'T20_motivačné štipendiá_nová'!$A$1:$F$14</definedName>
    <definedName name="_xlnm.Print_Area" localSheetId="25">'T21-štruktúra_384'!$A$1:$M$11</definedName>
    <definedName name="_xlnm.Print_Area" localSheetId="26">T22_Výnosy_soc_oblasť!$A$1:$F$45</definedName>
    <definedName name="_xlnm.Print_Area" localSheetId="27">T23_Náklady_soc_oblasť!$A$1:$F$42</definedName>
    <definedName name="_xlnm.Print_Area" localSheetId="7">'T3-Výnosy'!$A$1:$H$74</definedName>
    <definedName name="_xlnm.Print_Area" localSheetId="8">'T4-Výnosy zo školného'!$A$1:$D$22</definedName>
    <definedName name="_xlnm.Print_Area" localSheetId="9">'T5 - Analýza nákladov'!$A$1:$H$106</definedName>
    <definedName name="_xlnm.Print_Area" localSheetId="11">'T6a-Zamestnanci_a_mzdy (ženy)'!$A$1:$O$37</definedName>
    <definedName name="_xlnm.Print_Area" localSheetId="10">'T6-Zamestnanci_a_mzdy'!$A$1:$N$38</definedName>
    <definedName name="_xlnm.Print_Area" localSheetId="12">'T7_Doktorandi '!$A$1:$E$14</definedName>
    <definedName name="_xlnm.Print_Area" localSheetId="14">'T8a-Teh_štipendiá'!$A$1:$F$15</definedName>
    <definedName name="_xlnm.Print_Area" localSheetId="13">'T8-Soc_štipendiá'!$A$1:$F$16</definedName>
    <definedName name="_xlnm.Print_Area" localSheetId="15">'T9_ŠD '!$A$1:$F$22</definedName>
    <definedName name="_xlnm.Print_Area" localSheetId="2">Vysvetlivky!$A$1:$B$96</definedName>
    <definedName name="pocet_jedal" localSheetId="21">#REF!</definedName>
    <definedName name="pocet_jedal" localSheetId="9">#REF!</definedName>
    <definedName name="pocet_jedal" localSheetId="11">#REF!</definedName>
    <definedName name="pocet_jedal" localSheetId="12">#REF!</definedName>
    <definedName name="pocet_jedal" localSheetId="14">#REF!</definedName>
    <definedName name="pocet_jedal">#REF!</definedName>
    <definedName name="podiel" localSheetId="21">#REF!</definedName>
    <definedName name="podiel" localSheetId="9">#REF!</definedName>
    <definedName name="podiel" localSheetId="12">#REF!</definedName>
    <definedName name="podiel" localSheetId="14">#REF!</definedName>
    <definedName name="podiel">#REF!</definedName>
    <definedName name="poistné" localSheetId="21">#REF!</definedName>
    <definedName name="poistné" localSheetId="9">#REF!</definedName>
    <definedName name="poistné" localSheetId="12">#REF!</definedName>
    <definedName name="poistné" localSheetId="14">#REF!</definedName>
    <definedName name="poistné">#REF!</definedName>
    <definedName name="Pp_DrŠ_exist" localSheetId="21">#REF!</definedName>
    <definedName name="Pp_DrŠ_exist" localSheetId="9">#REF!</definedName>
    <definedName name="Pp_DrŠ_exist" localSheetId="11">#REF!</definedName>
    <definedName name="Pp_DrŠ_exist" localSheetId="12">#REF!</definedName>
    <definedName name="Pp_DrŠ_exist" localSheetId="14">#REF!</definedName>
    <definedName name="Pp_DrŠ_exist">#REF!</definedName>
    <definedName name="Pp_DrŠ_noví" localSheetId="21">#REF!</definedName>
    <definedName name="Pp_DrŠ_noví" localSheetId="9">#REF!</definedName>
    <definedName name="Pp_DrŠ_noví" localSheetId="11">#REF!</definedName>
    <definedName name="Pp_DrŠ_noví" localSheetId="12">#REF!</definedName>
    <definedName name="Pp_DrŠ_noví" localSheetId="14">#REF!</definedName>
    <definedName name="Pp_DrŠ_noví">#REF!</definedName>
    <definedName name="Pp_DrŠ_spolu" localSheetId="21">#REF!</definedName>
    <definedName name="Pp_DrŠ_spolu" localSheetId="9">#REF!</definedName>
    <definedName name="Pp_DrŠ_spolu" localSheetId="11">#REF!</definedName>
    <definedName name="Pp_DrŠ_spolu" localSheetId="12">#REF!</definedName>
    <definedName name="Pp_DrŠ_spolu" localSheetId="14">#REF!</definedName>
    <definedName name="Pp_DrŠ_spolu">#REF!</definedName>
    <definedName name="Pp_klinické_TaS" localSheetId="21">#REF!</definedName>
    <definedName name="Pp_klinické_TaS" localSheetId="9">#REF!</definedName>
    <definedName name="Pp_klinické_TaS" localSheetId="11">#REF!</definedName>
    <definedName name="Pp_klinické_TaS" localSheetId="12">#REF!</definedName>
    <definedName name="Pp_klinické_TaS" localSheetId="14">#REF!</definedName>
    <definedName name="Pp_klinické_TaS">#REF!</definedName>
    <definedName name="Pp_klinické_TaS_rozpísaný" localSheetId="21">#REF!</definedName>
    <definedName name="Pp_klinické_TaS_rozpísaný" localSheetId="9">#REF!</definedName>
    <definedName name="Pp_klinické_TaS_rozpísaný" localSheetId="11">#REF!</definedName>
    <definedName name="Pp_klinické_TaS_rozpísaný" localSheetId="12">#REF!</definedName>
    <definedName name="Pp_klinické_TaS_rozpísaný" localSheetId="14">#REF!</definedName>
    <definedName name="Pp_klinické_TaS_rozpísaný">#REF!</definedName>
    <definedName name="Pp_Rozvoj_BD" localSheetId="21">#REF!</definedName>
    <definedName name="Pp_Rozvoj_BD" localSheetId="9">#REF!</definedName>
    <definedName name="Pp_Rozvoj_BD" localSheetId="12">#REF!</definedName>
    <definedName name="Pp_Rozvoj_BD" localSheetId="14">#REF!</definedName>
    <definedName name="Pp_Rozvoj_BD">#REF!</definedName>
    <definedName name="Pp_Soc_BD" localSheetId="21">#REF!</definedName>
    <definedName name="Pp_Soc_BD" localSheetId="9">#REF!</definedName>
    <definedName name="Pp_Soc_BD" localSheetId="12">#REF!</definedName>
    <definedName name="Pp_Soc_BD" localSheetId="14">#REF!</definedName>
    <definedName name="Pp_Soc_BD">#REF!</definedName>
    <definedName name="Pp_VaT_BD" localSheetId="21">#REF!</definedName>
    <definedName name="Pp_VaT_BD" localSheetId="9">#REF!</definedName>
    <definedName name="Pp_VaT_BD" localSheetId="12">#REF!</definedName>
    <definedName name="Pp_VaT_BD" localSheetId="14">#REF!</definedName>
    <definedName name="Pp_VaT_BD">#REF!</definedName>
    <definedName name="Pp_VaT_mzdy" localSheetId="21">#REF!</definedName>
    <definedName name="Pp_VaT_mzdy" localSheetId="9">#REF!</definedName>
    <definedName name="Pp_VaT_mzdy" localSheetId="12">#REF!</definedName>
    <definedName name="Pp_VaT_mzdy" localSheetId="14">#REF!</definedName>
    <definedName name="Pp_VaT_mzdy">#REF!</definedName>
    <definedName name="Pp_VaT_mzdy_rezerva" localSheetId="21">#REF!</definedName>
    <definedName name="Pp_VaT_mzdy_rezerva" localSheetId="9">#REF!</definedName>
    <definedName name="Pp_VaT_mzdy_rezerva" localSheetId="12">#REF!</definedName>
    <definedName name="Pp_VaT_mzdy_rezerva" localSheetId="14">#REF!</definedName>
    <definedName name="Pp_VaT_mzdy_rezerva">#REF!</definedName>
    <definedName name="Pp_VaT_mzdy_zac_roka" localSheetId="21">#REF!</definedName>
    <definedName name="Pp_VaT_mzdy_zac_roka" localSheetId="9">#REF!</definedName>
    <definedName name="Pp_VaT_mzdy_zac_roka" localSheetId="12">#REF!</definedName>
    <definedName name="Pp_VaT_mzdy_zac_roka" localSheetId="14">#REF!</definedName>
    <definedName name="Pp_VaT_mzdy_zac_roka">#REF!</definedName>
    <definedName name="Pp_Vzdel_BD" localSheetId="21">#REF!</definedName>
    <definedName name="Pp_Vzdel_BD" localSheetId="9">#REF!</definedName>
    <definedName name="Pp_Vzdel_BD" localSheetId="12">#REF!</definedName>
    <definedName name="Pp_Vzdel_BD" localSheetId="14">#REF!</definedName>
    <definedName name="Pp_Vzdel_BD">#REF!</definedName>
    <definedName name="Pp_Vzdel_mzdy" localSheetId="21">#REF!</definedName>
    <definedName name="Pp_Vzdel_mzdy" localSheetId="9">#REF!</definedName>
    <definedName name="Pp_Vzdel_mzdy" localSheetId="12">#REF!</definedName>
    <definedName name="Pp_Vzdel_mzdy" localSheetId="14">#REF!</definedName>
    <definedName name="Pp_Vzdel_mzdy">#REF!</definedName>
    <definedName name="Pp_Vzdel_mzdy_kontr" localSheetId="21">#REF!</definedName>
    <definedName name="Pp_Vzdel_mzdy_kontr" localSheetId="9">#REF!</definedName>
    <definedName name="Pp_Vzdel_mzdy_kontr" localSheetId="12">#REF!</definedName>
    <definedName name="Pp_Vzdel_mzdy_kontr" localSheetId="14">#REF!</definedName>
    <definedName name="Pp_Vzdel_mzdy_kontr">#REF!</definedName>
    <definedName name="Pp_Vzdel_mzdy_na_prer_modif" localSheetId="21">#REF!</definedName>
    <definedName name="Pp_Vzdel_mzdy_na_prer_modif" localSheetId="9">#REF!</definedName>
    <definedName name="Pp_Vzdel_mzdy_na_prer_modif" localSheetId="11">#REF!</definedName>
    <definedName name="Pp_Vzdel_mzdy_na_prer_modif" localSheetId="12">#REF!</definedName>
    <definedName name="Pp_Vzdel_mzdy_na_prer_modif" localSheetId="14">#REF!</definedName>
    <definedName name="Pp_Vzdel_mzdy_na_prer_modif">#REF!</definedName>
    <definedName name="Pp_Vzdel_mzdy_na_prer_nemodif" localSheetId="21">#REF!</definedName>
    <definedName name="Pp_Vzdel_mzdy_na_prer_nemodif" localSheetId="9">#REF!</definedName>
    <definedName name="Pp_Vzdel_mzdy_na_prer_nemodif" localSheetId="11">#REF!</definedName>
    <definedName name="Pp_Vzdel_mzdy_na_prer_nemodif" localSheetId="12">#REF!</definedName>
    <definedName name="Pp_Vzdel_mzdy_na_prer_nemodif" localSheetId="14">#REF!</definedName>
    <definedName name="Pp_Vzdel_mzdy_na_prer_nemodif">#REF!</definedName>
    <definedName name="Pp_Vzdel_mzdy_prevádz" localSheetId="21">#REF!</definedName>
    <definedName name="Pp_Vzdel_mzdy_prevádz" localSheetId="9">#REF!</definedName>
    <definedName name="Pp_Vzdel_mzdy_prevádz" localSheetId="12">#REF!</definedName>
    <definedName name="Pp_Vzdel_mzdy_prevádz" localSheetId="14">#REF!</definedName>
    <definedName name="Pp_Vzdel_mzdy_prevádz">#REF!</definedName>
    <definedName name="Pp_Vzdel_mzdy_rezerva" localSheetId="21">#REF!</definedName>
    <definedName name="Pp_Vzdel_mzdy_rezerva" localSheetId="9">#REF!</definedName>
    <definedName name="Pp_Vzdel_mzdy_rezerva" localSheetId="12">#REF!</definedName>
    <definedName name="Pp_Vzdel_mzdy_rezerva" localSheetId="14">#REF!</definedName>
    <definedName name="Pp_Vzdel_mzdy_rezerva">#REF!</definedName>
    <definedName name="Pp_Vzdel_mzdy_spec" localSheetId="21">#REF!</definedName>
    <definedName name="Pp_Vzdel_mzdy_spec" localSheetId="9">#REF!</definedName>
    <definedName name="Pp_Vzdel_mzdy_spec" localSheetId="12">#REF!</definedName>
    <definedName name="Pp_Vzdel_mzdy_spec" localSheetId="14">#REF!</definedName>
    <definedName name="Pp_Vzdel_mzdy_spec">#REF!</definedName>
    <definedName name="Pp_Vzdel_mzdy_výkon" localSheetId="21">#REF!</definedName>
    <definedName name="Pp_Vzdel_mzdy_výkon" localSheetId="9">#REF!</definedName>
    <definedName name="Pp_Vzdel_mzdy_výkon" localSheetId="12">#REF!</definedName>
    <definedName name="Pp_Vzdel_mzdy_výkon" localSheetId="14">#REF!</definedName>
    <definedName name="Pp_Vzdel_mzdy_výkon">#REF!</definedName>
    <definedName name="Pp_Vzdel_mzdy_výkon_PV" localSheetId="21">#REF!</definedName>
    <definedName name="Pp_Vzdel_mzdy_výkon_PV" localSheetId="9">#REF!</definedName>
    <definedName name="Pp_Vzdel_mzdy_výkon_PV" localSheetId="12">#REF!</definedName>
    <definedName name="Pp_Vzdel_mzdy_výkon_PV" localSheetId="14">#REF!</definedName>
    <definedName name="Pp_Vzdel_mzdy_výkon_PV">#REF!</definedName>
    <definedName name="Pp_Vzdel_mzdy_výkon_PV_bez" localSheetId="21">#REF!</definedName>
    <definedName name="Pp_Vzdel_mzdy_výkon_PV_bez" localSheetId="9">#REF!</definedName>
    <definedName name="Pp_Vzdel_mzdy_výkon_PV_bez" localSheetId="12">#REF!</definedName>
    <definedName name="Pp_Vzdel_mzdy_výkon_PV_bez" localSheetId="14">#REF!</definedName>
    <definedName name="Pp_Vzdel_mzdy_výkon_PV_bez">#REF!</definedName>
    <definedName name="Pp_Vzdel_mzdy_výkon_PV_um" localSheetId="21">#REF!</definedName>
    <definedName name="Pp_Vzdel_mzdy_výkon_PV_um" localSheetId="9">#REF!</definedName>
    <definedName name="Pp_Vzdel_mzdy_výkon_PV_um" localSheetId="12">#REF!</definedName>
    <definedName name="Pp_Vzdel_mzdy_výkon_PV_um" localSheetId="14">#REF!</definedName>
    <definedName name="Pp_Vzdel_mzdy_výkon_PV_um">#REF!</definedName>
    <definedName name="Pp_Vzdel_mzdy_výkon_VV" localSheetId="21">#REF!</definedName>
    <definedName name="Pp_Vzdel_mzdy_výkon_VV" localSheetId="9">#REF!</definedName>
    <definedName name="Pp_Vzdel_mzdy_výkon_VV" localSheetId="12">#REF!</definedName>
    <definedName name="Pp_Vzdel_mzdy_výkon_VV" localSheetId="14">#REF!</definedName>
    <definedName name="Pp_Vzdel_mzdy_výkon_VV">#REF!</definedName>
    <definedName name="Pp_Vzdel_mzdy_výkon_VV_bez" localSheetId="21">#REF!</definedName>
    <definedName name="Pp_Vzdel_mzdy_výkon_VV_bez" localSheetId="9">#REF!</definedName>
    <definedName name="Pp_Vzdel_mzdy_výkon_VV_bez" localSheetId="12">#REF!</definedName>
    <definedName name="Pp_Vzdel_mzdy_výkon_VV_bez" localSheetId="14">#REF!</definedName>
    <definedName name="Pp_Vzdel_mzdy_výkon_VV_bez">#REF!</definedName>
    <definedName name="Pp_Vzdel_mzdy_výkon_VV_um" localSheetId="21">#REF!</definedName>
    <definedName name="Pp_Vzdel_mzdy_výkon_VV_um" localSheetId="9">#REF!</definedName>
    <definedName name="Pp_Vzdel_mzdy_výkon_VV_um" localSheetId="12">#REF!</definedName>
    <definedName name="Pp_Vzdel_mzdy_výkon_VV_um" localSheetId="14">#REF!</definedName>
    <definedName name="Pp_Vzdel_mzdy_výkon_VV_um">#REF!</definedName>
    <definedName name="Pp_Vzdel_spec_prax" localSheetId="21">#REF!</definedName>
    <definedName name="Pp_Vzdel_spec_prax" localSheetId="9">#REF!</definedName>
    <definedName name="Pp_Vzdel_spec_prax" localSheetId="11">#REF!</definedName>
    <definedName name="Pp_Vzdel_spec_prax" localSheetId="12">#REF!</definedName>
    <definedName name="Pp_Vzdel_spec_prax" localSheetId="14">#REF!</definedName>
    <definedName name="Pp_Vzdel_spec_prax">#REF!</definedName>
    <definedName name="Pp_Vzdel_TaS" localSheetId="21">#REF!</definedName>
    <definedName name="Pp_Vzdel_TaS" localSheetId="9">#REF!</definedName>
    <definedName name="Pp_Vzdel_TaS" localSheetId="12">#REF!</definedName>
    <definedName name="Pp_Vzdel_TaS" localSheetId="14">#REF!</definedName>
    <definedName name="Pp_Vzdel_TaS">#REF!</definedName>
    <definedName name="Pp_Vzdel_TaS_rezerva" localSheetId="21">#REF!</definedName>
    <definedName name="Pp_Vzdel_TaS_rezerva" localSheetId="9">#REF!</definedName>
    <definedName name="Pp_Vzdel_TaS_rezerva" localSheetId="12">#REF!</definedName>
    <definedName name="Pp_Vzdel_TaS_rezerva" localSheetId="14">#REF!</definedName>
    <definedName name="Pp_Vzdel_TaS_rezerva">#REF!</definedName>
    <definedName name="Pp_Vzdel_TaS_spec" localSheetId="21">#REF!</definedName>
    <definedName name="Pp_Vzdel_TaS_spec" localSheetId="9">#REF!</definedName>
    <definedName name="Pp_Vzdel_TaS_spec" localSheetId="11">#REF!</definedName>
    <definedName name="Pp_Vzdel_TaS_spec" localSheetId="12">#REF!</definedName>
    <definedName name="Pp_Vzdel_TaS_spec" localSheetId="14">#REF!</definedName>
    <definedName name="Pp_Vzdel_TaS_spec">#REF!</definedName>
    <definedName name="Pp_Vzdel_TaS_stav" localSheetId="21">#REF!</definedName>
    <definedName name="Pp_Vzdel_TaS_stav" localSheetId="9">#REF!</definedName>
    <definedName name="Pp_Vzdel_TaS_stav" localSheetId="12">#REF!</definedName>
    <definedName name="Pp_Vzdel_TaS_stav" localSheetId="14">#REF!</definedName>
    <definedName name="Pp_Vzdel_TaS_stav">#REF!</definedName>
    <definedName name="Pp_Vzdel_TaS_výkon" localSheetId="21">#REF!</definedName>
    <definedName name="Pp_Vzdel_TaS_výkon" localSheetId="9">#REF!</definedName>
    <definedName name="Pp_Vzdel_TaS_výkon" localSheetId="11">#REF!</definedName>
    <definedName name="Pp_Vzdel_TaS_výkon" localSheetId="12">#REF!</definedName>
    <definedName name="Pp_Vzdel_TaS_výkon" localSheetId="14">#REF!</definedName>
    <definedName name="Pp_Vzdel_TaS_výkon">#REF!</definedName>
    <definedName name="Pp_Vzdel_TaS_výkon_PPŠ" localSheetId="21">#REF!</definedName>
    <definedName name="Pp_Vzdel_TaS_výkon_PPŠ" localSheetId="9">#REF!</definedName>
    <definedName name="Pp_Vzdel_TaS_výkon_PPŠ" localSheetId="11">#REF!</definedName>
    <definedName name="Pp_Vzdel_TaS_výkon_PPŠ" localSheetId="12">#REF!</definedName>
    <definedName name="Pp_Vzdel_TaS_výkon_PPŠ" localSheetId="14">#REF!</definedName>
    <definedName name="Pp_Vzdel_TaS_výkon_PPŠ">#REF!</definedName>
    <definedName name="Pp_Vzdel_TaS_výkon_PPŠ_a_zákl" localSheetId="21">#REF!</definedName>
    <definedName name="Pp_Vzdel_TaS_výkon_PPŠ_a_zákl" localSheetId="9">#REF!</definedName>
    <definedName name="Pp_Vzdel_TaS_výkon_PPŠ_a_zákl" localSheetId="11">#REF!</definedName>
    <definedName name="Pp_Vzdel_TaS_výkon_PPŠ_a_zákl" localSheetId="12">#REF!</definedName>
    <definedName name="Pp_Vzdel_TaS_výkon_PPŠ_a_zákl" localSheetId="14">#REF!</definedName>
    <definedName name="Pp_Vzdel_TaS_výkon_PPŠ_a_zákl">#REF!</definedName>
    <definedName name="Pp_Vzdel_TaS_výkon_PPŠ_KEN" localSheetId="21">#REF!</definedName>
    <definedName name="Pp_Vzdel_TaS_výkon_PPŠ_KEN" localSheetId="9">#REF!</definedName>
    <definedName name="Pp_Vzdel_TaS_výkon_PPŠ_KEN" localSheetId="11">#REF!</definedName>
    <definedName name="Pp_Vzdel_TaS_výkon_PPŠ_KEN" localSheetId="12">#REF!</definedName>
    <definedName name="Pp_Vzdel_TaS_výkon_PPŠ_KEN" localSheetId="14">#REF!</definedName>
    <definedName name="Pp_Vzdel_TaS_výkon_PPŠ_KEN">#REF!</definedName>
    <definedName name="Pp_Vzdel_TaS_zahr_granty" localSheetId="21">#REF!</definedName>
    <definedName name="Pp_Vzdel_TaS_zahr_granty" localSheetId="9">#REF!</definedName>
    <definedName name="Pp_Vzdel_TaS_zahr_granty" localSheetId="12">#REF!</definedName>
    <definedName name="Pp_Vzdel_TaS_zahr_granty" localSheetId="14">#REF!</definedName>
    <definedName name="Pp_Vzdel_TaS_zahr_granty">#REF!</definedName>
    <definedName name="Pp_Vzdel_TaS_zákl" localSheetId="21">#REF!</definedName>
    <definedName name="Pp_Vzdel_TaS_zákl" localSheetId="9">#REF!</definedName>
    <definedName name="Pp_Vzdel_TaS_zákl" localSheetId="11">#REF!</definedName>
    <definedName name="Pp_Vzdel_TaS_zákl" localSheetId="12">#REF!</definedName>
    <definedName name="Pp_Vzdel_TaS_zákl" localSheetId="14">#REF!</definedName>
    <definedName name="Pp_Vzdel_TaS_zákl">#REF!</definedName>
    <definedName name="Pr_AV_BD" localSheetId="21">#REF!</definedName>
    <definedName name="Pr_AV_BD" localSheetId="9">#REF!</definedName>
    <definedName name="Pr_AV_BD" localSheetId="12">#REF!</definedName>
    <definedName name="Pr_AV_BD" localSheetId="14">#REF!</definedName>
    <definedName name="Pr_AV_BD">#REF!</definedName>
    <definedName name="Pr_IV_BD" localSheetId="21">#REF!</definedName>
    <definedName name="Pr_IV_BD" localSheetId="9">#REF!</definedName>
    <definedName name="Pr_IV_BD" localSheetId="12">#REF!</definedName>
    <definedName name="Pr_IV_BD" localSheetId="14">#REF!</definedName>
    <definedName name="Pr_IV_BD">#REF!</definedName>
    <definedName name="Pr_IV_KV" localSheetId="21">#REF!</definedName>
    <definedName name="Pr_IV_KV" localSheetId="9">#REF!</definedName>
    <definedName name="Pr_IV_KV" localSheetId="12">#REF!</definedName>
    <definedName name="Pr_IV_KV" localSheetId="14">#REF!</definedName>
    <definedName name="Pr_IV_KV">#REF!</definedName>
    <definedName name="Pr_IV_KV_rezerva" localSheetId="21">#REF!</definedName>
    <definedName name="Pr_IV_KV_rezerva" localSheetId="9">#REF!</definedName>
    <definedName name="Pr_IV_KV_rezerva" localSheetId="12">#REF!</definedName>
    <definedName name="Pr_IV_KV_rezerva" localSheetId="14">#REF!</definedName>
    <definedName name="Pr_IV_KV_rezerva">#REF!</definedName>
    <definedName name="Pr_KEGA_BD" localSheetId="21">#REF!</definedName>
    <definedName name="Pr_KEGA_BD" localSheetId="9">#REF!</definedName>
    <definedName name="Pr_KEGA_BD" localSheetId="12">#REF!</definedName>
    <definedName name="Pr_KEGA_BD" localSheetId="14">#REF!</definedName>
    <definedName name="Pr_KEGA_BD">#REF!</definedName>
    <definedName name="Pr_klinické" localSheetId="21">#REF!</definedName>
    <definedName name="Pr_klinické" localSheetId="9">#REF!</definedName>
    <definedName name="Pr_klinické" localSheetId="12">#REF!</definedName>
    <definedName name="Pr_klinické" localSheetId="14">#REF!</definedName>
    <definedName name="Pr_klinické">#REF!</definedName>
    <definedName name="Pr_KŠ" localSheetId="21">#REF!</definedName>
    <definedName name="Pr_KŠ" localSheetId="9">#REF!</definedName>
    <definedName name="Pr_KŠ" localSheetId="11">#REF!</definedName>
    <definedName name="Pr_KŠ" localSheetId="12">#REF!</definedName>
    <definedName name="Pr_KŠ" localSheetId="14">#REF!</definedName>
    <definedName name="Pr_KŠ">#REF!</definedName>
    <definedName name="Pr_motštip_BD" localSheetId="21">#REF!</definedName>
    <definedName name="Pr_motštip_BD" localSheetId="9">#REF!</definedName>
    <definedName name="Pr_motštip_BD" localSheetId="12">#REF!</definedName>
    <definedName name="Pr_motštip_BD" localSheetId="14">#REF!</definedName>
    <definedName name="Pr_motštip_BD">#REF!</definedName>
    <definedName name="Pr_MVTS_BD" localSheetId="21">#REF!</definedName>
    <definedName name="Pr_MVTS_BD" localSheetId="9">#REF!</definedName>
    <definedName name="Pr_MVTS_BD" localSheetId="12">#REF!</definedName>
    <definedName name="Pr_MVTS_BD" localSheetId="14">#REF!</definedName>
    <definedName name="Pr_MVTS_BD">#REF!</definedName>
    <definedName name="Pr_socštip_BD" localSheetId="21">#REF!</definedName>
    <definedName name="Pr_socštip_BD" localSheetId="9">#REF!</definedName>
    <definedName name="Pr_socštip_BD" localSheetId="12">#REF!</definedName>
    <definedName name="Pr_socštip_BD" localSheetId="14">#REF!</definedName>
    <definedName name="Pr_socštip_BD">#REF!</definedName>
    <definedName name="Pr_ŠD" localSheetId="21">#REF!</definedName>
    <definedName name="Pr_ŠD" localSheetId="9">#REF!</definedName>
    <definedName name="Pr_ŠD" localSheetId="11">#REF!</definedName>
    <definedName name="Pr_ŠD" localSheetId="12">#REF!</definedName>
    <definedName name="Pr_ŠD" localSheetId="14">#REF!</definedName>
    <definedName name="Pr_ŠD">#REF!</definedName>
    <definedName name="Pr_ŠDaJKŠPC_BD" localSheetId="21">#REF!</definedName>
    <definedName name="Pr_ŠDaJKŠPC_BD" localSheetId="9">#REF!</definedName>
    <definedName name="Pr_ŠDaJKŠPC_BD" localSheetId="12">#REF!</definedName>
    <definedName name="Pr_ŠDaJKŠPC_BD" localSheetId="14">#REF!</definedName>
    <definedName name="Pr_ŠDaJKŠPC_BD">#REF!</definedName>
    <definedName name="Pr_VaT_KV_zac_roka" localSheetId="21">#REF!</definedName>
    <definedName name="Pr_VaT_KV_zac_roka" localSheetId="9">#REF!</definedName>
    <definedName name="Pr_VaT_KV_zac_roka" localSheetId="12">#REF!</definedName>
    <definedName name="Pr_VaT_KV_zac_roka" localSheetId="14">#REF!</definedName>
    <definedName name="Pr_VaT_KV_zac_roka">#REF!</definedName>
    <definedName name="Pr_VaT_TaS" localSheetId="21">#REF!</definedName>
    <definedName name="Pr_VaT_TaS" localSheetId="9">#REF!</definedName>
    <definedName name="Pr_VaT_TaS" localSheetId="12">#REF!</definedName>
    <definedName name="Pr_VaT_TaS" localSheetId="14">#REF!</definedName>
    <definedName name="Pr_VaT_TaS">#REF!</definedName>
    <definedName name="Pr_VaT_TaS_rezerva" localSheetId="21">#REF!</definedName>
    <definedName name="Pr_VaT_TaS_rezerva" localSheetId="9">#REF!</definedName>
    <definedName name="Pr_VaT_TaS_rezerva" localSheetId="12">#REF!</definedName>
    <definedName name="Pr_VaT_TaS_rezerva" localSheetId="14">#REF!</definedName>
    <definedName name="Pr_VaT_TaS_rezerva">#REF!</definedName>
    <definedName name="Pr_VaT_TaS_zac_roka" localSheetId="21">#REF!</definedName>
    <definedName name="Pr_VaT_TaS_zac_roka" localSheetId="9">#REF!</definedName>
    <definedName name="Pr_VaT_TaS_zac_roka" localSheetId="12">#REF!</definedName>
    <definedName name="Pr_VaT_TaS_zac_roka" localSheetId="14">#REF!</definedName>
    <definedName name="Pr_VaT_TaS_zac_roka">#REF!</definedName>
    <definedName name="Pr_VEGA_BD" localSheetId="21">#REF!</definedName>
    <definedName name="Pr_VEGA_BD" localSheetId="9">#REF!</definedName>
    <definedName name="Pr_VEGA_BD" localSheetId="12">#REF!</definedName>
    <definedName name="Pr_VEGA_BD" localSheetId="14">#REF!</definedName>
    <definedName name="Pr_VEGA_BD">#REF!</definedName>
    <definedName name="predmety" localSheetId="21">#REF!</definedName>
    <definedName name="predmety" localSheetId="9">#REF!</definedName>
    <definedName name="predmety" localSheetId="12">#REF!</definedName>
    <definedName name="predmety" localSheetId="14">#REF!</definedName>
    <definedName name="predmety">#REF!</definedName>
    <definedName name="prisp_na_1_jedlo" localSheetId="21">#REF!</definedName>
    <definedName name="prisp_na_1_jedlo" localSheetId="9">#REF!</definedName>
    <definedName name="prisp_na_1_jedlo" localSheetId="11">#REF!</definedName>
    <definedName name="prisp_na_1_jedlo" localSheetId="12">#REF!</definedName>
    <definedName name="prisp_na_1_jedlo" localSheetId="14">#REF!</definedName>
    <definedName name="prisp_na_1_jedlo">#REF!</definedName>
    <definedName name="prisp_na_ubyt_stud_SD" localSheetId="21">#REF!</definedName>
    <definedName name="prisp_na_ubyt_stud_SD" localSheetId="9">#REF!</definedName>
    <definedName name="prisp_na_ubyt_stud_SD" localSheetId="11">#REF!</definedName>
    <definedName name="prisp_na_ubyt_stud_SD" localSheetId="12">#REF!</definedName>
    <definedName name="prisp_na_ubyt_stud_SD" localSheetId="14">#REF!</definedName>
    <definedName name="prisp_na_ubyt_stud_SD">#REF!</definedName>
    <definedName name="prisp_na_ubyt_stud_ZZ" localSheetId="21">#REF!</definedName>
    <definedName name="prisp_na_ubyt_stud_ZZ" localSheetId="9">#REF!</definedName>
    <definedName name="prisp_na_ubyt_stud_ZZ" localSheetId="11">#REF!</definedName>
    <definedName name="prisp_na_ubyt_stud_ZZ" localSheetId="12">#REF!</definedName>
    <definedName name="prisp_na_ubyt_stud_ZZ" localSheetId="14">#REF!</definedName>
    <definedName name="prisp_na_ubyt_stud_ZZ">#REF!</definedName>
    <definedName name="prísp_zákl_prev" localSheetId="21">#REF!</definedName>
    <definedName name="prísp_zákl_prev" localSheetId="9">#REF!</definedName>
    <definedName name="prísp_zákl_prev" localSheetId="12">#REF!</definedName>
    <definedName name="prísp_zákl_prev" localSheetId="14">#REF!</definedName>
    <definedName name="prísp_zákl_prev">#REF!</definedName>
    <definedName name="R_vvs" localSheetId="21">#REF!</definedName>
    <definedName name="R_vvs" localSheetId="9">#REF!</definedName>
    <definedName name="R_vvs" localSheetId="12">#REF!</definedName>
    <definedName name="R_vvs" localSheetId="14">#REF!</definedName>
    <definedName name="R_vvs">#REF!</definedName>
    <definedName name="R_vvs_BD" localSheetId="21">#REF!</definedName>
    <definedName name="R_vvs_BD" localSheetId="9">#REF!</definedName>
    <definedName name="R_vvs_BD" localSheetId="12">#REF!</definedName>
    <definedName name="R_vvs_BD" localSheetId="14">#REF!</definedName>
    <definedName name="R_vvs_BD">#REF!</definedName>
    <definedName name="R_vvs_VaT_BD" localSheetId="21">#REF!</definedName>
    <definedName name="R_vvs_VaT_BD" localSheetId="9">#REF!</definedName>
    <definedName name="R_vvs_VaT_BD" localSheetId="12">#REF!</definedName>
    <definedName name="R_vvs_VaT_BD" localSheetId="14">#REF!</definedName>
    <definedName name="R_vvs_VaT_BD">#REF!</definedName>
    <definedName name="Sanet" localSheetId="21">#REF!</definedName>
    <definedName name="Sanet" localSheetId="9">#REF!</definedName>
    <definedName name="Sanet" localSheetId="12">#REF!</definedName>
    <definedName name="Sanet" localSheetId="14">#REF!</definedName>
    <definedName name="Sanet">#REF!</definedName>
    <definedName name="SAPBEXrevision" hidden="1">7</definedName>
    <definedName name="SAPBEXsysID" hidden="1">"BS1"</definedName>
    <definedName name="SAPBEXwbID" hidden="1">"3TG3S316PX9BHXMQEBSXSYZZO"</definedName>
    <definedName name="stavba_ucelova" localSheetId="21">#REF!</definedName>
    <definedName name="stavba_ucelova" localSheetId="7">#REF!</definedName>
    <definedName name="stavba_ucelova" localSheetId="9">#REF!</definedName>
    <definedName name="stavba_ucelova" localSheetId="12">#REF!</definedName>
    <definedName name="stavba_ucelova" localSheetId="14">#REF!</definedName>
    <definedName name="stavba_ucelova">#REF!</definedName>
    <definedName name="studenti_vstup" localSheetId="21">#REF!</definedName>
    <definedName name="studenti_vstup" localSheetId="9">#REF!</definedName>
    <definedName name="studenti_vstup" localSheetId="12">#REF!</definedName>
    <definedName name="studenti_vstup" localSheetId="14">#REF!</definedName>
    <definedName name="studenti_vstup">#REF!</definedName>
    <definedName name="sustava" localSheetId="21">#REF!</definedName>
    <definedName name="sustava" localSheetId="9">#REF!</definedName>
    <definedName name="sustava" localSheetId="12">#REF!</definedName>
    <definedName name="sustava" localSheetId="14">#REF!</definedName>
    <definedName name="sustava">#REF!</definedName>
    <definedName name="T_1" localSheetId="21">#REF!</definedName>
    <definedName name="T_1" localSheetId="9">#REF!</definedName>
    <definedName name="T_1" localSheetId="12">#REF!</definedName>
    <definedName name="T_1" localSheetId="14">#REF!</definedName>
    <definedName name="T_1">#REF!</definedName>
    <definedName name="T_25_so_štip_2007" localSheetId="21">#REF!</definedName>
    <definedName name="T_25_so_štip_2007" localSheetId="9">#REF!</definedName>
    <definedName name="T_25_so_štip_2007" localSheetId="12">#REF!</definedName>
    <definedName name="T_25_so_štip_2007" localSheetId="14">#REF!</definedName>
    <definedName name="T_25_so_štip_2007">#REF!</definedName>
    <definedName name="T_M" localSheetId="21">#REF!</definedName>
    <definedName name="T_M" localSheetId="9">#REF!</definedName>
    <definedName name="T_M" localSheetId="12">#REF!</definedName>
    <definedName name="T_M" localSheetId="14">#REF!</definedName>
    <definedName name="T_M">#REF!</definedName>
    <definedName name="váha_absDrš" localSheetId="21">#REF!</definedName>
    <definedName name="váha_absDrš" localSheetId="9">#REF!</definedName>
    <definedName name="váha_absDrš" localSheetId="12">#REF!</definedName>
    <definedName name="váha_absDrš" localSheetId="14">#REF!</definedName>
    <definedName name="váha_absDrš">#REF!</definedName>
    <definedName name="váha_DG" localSheetId="21">#REF!</definedName>
    <definedName name="váha_DG" localSheetId="9">#REF!</definedName>
    <definedName name="váha_DG" localSheetId="12">#REF!</definedName>
    <definedName name="váha_DG" localSheetId="14">#REF!</definedName>
    <definedName name="váha_DG">#REF!</definedName>
    <definedName name="váha_poDs" localSheetId="21">#REF!</definedName>
    <definedName name="váha_poDs" localSheetId="9">#REF!</definedName>
    <definedName name="váha_poDs" localSheetId="12">#REF!</definedName>
    <definedName name="váha_poDs" localSheetId="14">#REF!</definedName>
    <definedName name="váha_poDs">#REF!</definedName>
    <definedName name="váha_Pub" localSheetId="21">#REF!</definedName>
    <definedName name="váha_Pub" localSheetId="9">#REF!</definedName>
    <definedName name="váha_Pub" localSheetId="12">#REF!</definedName>
    <definedName name="váha_Pub" localSheetId="14">#REF!</definedName>
    <definedName name="váha_Pub">#REF!</definedName>
    <definedName name="váha_ZG" localSheetId="21">#REF!</definedName>
    <definedName name="váha_ZG" localSheetId="9">#REF!</definedName>
    <definedName name="váha_ZG" localSheetId="12">#REF!</definedName>
    <definedName name="váha_ZG" localSheetId="14">#REF!</definedName>
    <definedName name="váha_ZG">#REF!</definedName>
    <definedName name="výkon_um" localSheetId="21">#REF!</definedName>
    <definedName name="výkon_um" localSheetId="9">#REF!</definedName>
    <definedName name="výkon_um" localSheetId="12">#REF!</definedName>
    <definedName name="výkon_um" localSheetId="14">#REF!</definedName>
    <definedName name="výkon_um">#REF!</definedName>
    <definedName name="x" localSheetId="21">#REF!</definedName>
    <definedName name="x" localSheetId="9">#REF!</definedName>
    <definedName name="x" localSheetId="12">#REF!</definedName>
    <definedName name="x" localSheetId="14">#REF!</definedName>
    <definedName name="x">#REF!</definedName>
    <definedName name="xxx" hidden="1">"3TGMUFSSIAIMK2KTNC9DELQD0"</definedName>
    <definedName name="zakl_prisp_na_prev_SD" localSheetId="21">#REF!</definedName>
    <definedName name="zakl_prisp_na_prev_SD" localSheetId="9">#REF!</definedName>
    <definedName name="zakl_prisp_na_prev_SD" localSheetId="11">#REF!</definedName>
    <definedName name="zakl_prisp_na_prev_SD" localSheetId="12">#REF!</definedName>
    <definedName name="zakl_prisp_na_prev_SD" localSheetId="14">#REF!</definedName>
    <definedName name="zakl_prisp_na_prev_SD">#REF!</definedName>
    <definedName name="záloha" localSheetId="21">#REF!</definedName>
    <definedName name="záloha" localSheetId="9">#REF!</definedName>
    <definedName name="záloha" localSheetId="11">#REF!</definedName>
    <definedName name="záloha" localSheetId="12">#REF!</definedName>
    <definedName name="záloha" localSheetId="14">#REF!</definedName>
    <definedName name="záloha">#REF!</definedName>
  </definedNames>
  <calcPr calcId="191029"/>
</workbook>
</file>

<file path=xl/calcChain.xml><?xml version="1.0" encoding="utf-8"?>
<calcChain xmlns="http://schemas.openxmlformats.org/spreadsheetml/2006/main">
  <c r="E21" i="3" l="1"/>
  <c r="E26" i="3"/>
  <c r="E27" i="3"/>
  <c r="E28" i="3"/>
  <c r="E29" i="3"/>
  <c r="E30" i="3"/>
  <c r="E31" i="3"/>
  <c r="E32" i="3"/>
  <c r="E33" i="3"/>
  <c r="E34" i="3"/>
  <c r="E35" i="3"/>
  <c r="E36" i="3"/>
  <c r="E37" i="3"/>
  <c r="E38" i="3"/>
  <c r="E39" i="3"/>
  <c r="E40" i="3"/>
  <c r="C23" i="3"/>
  <c r="C5" i="3"/>
  <c r="E8" i="3" l="1"/>
  <c r="E9" i="3"/>
  <c r="E10" i="3"/>
  <c r="E11" i="3"/>
  <c r="E12" i="3"/>
  <c r="E13" i="3"/>
  <c r="E14" i="3"/>
  <c r="C5" i="64" l="1"/>
  <c r="E9" i="61" l="1"/>
  <c r="E10" i="61"/>
  <c r="F25" i="76" l="1"/>
  <c r="G6" i="97" l="1"/>
  <c r="C20" i="146" l="1"/>
  <c r="E11" i="164" l="1"/>
  <c r="E9" i="164" l="1"/>
  <c r="A7" i="164"/>
  <c r="A8" i="164" s="1"/>
  <c r="A9" i="164" s="1"/>
  <c r="A10" i="164" s="1"/>
  <c r="F19" i="145" l="1"/>
  <c r="C31" i="161" l="1"/>
  <c r="D31" i="161"/>
  <c r="F31" i="161" l="1"/>
  <c r="E31" i="161"/>
  <c r="I7" i="97" l="1"/>
  <c r="H7" i="97"/>
  <c r="I6" i="97"/>
  <c r="H6" i="97"/>
  <c r="M6" i="97" l="1"/>
  <c r="H102" i="162"/>
  <c r="G102" i="162"/>
  <c r="H101" i="162"/>
  <c r="G101" i="162"/>
  <c r="H100" i="162"/>
  <c r="G100" i="162"/>
  <c r="H99" i="162"/>
  <c r="G99" i="162"/>
  <c r="H98" i="162"/>
  <c r="G98" i="162"/>
  <c r="H97" i="162"/>
  <c r="G97" i="162"/>
  <c r="H96" i="162"/>
  <c r="G96" i="162"/>
  <c r="H95" i="162"/>
  <c r="G95" i="162"/>
  <c r="H94" i="162"/>
  <c r="G94" i="162"/>
  <c r="H93" i="162"/>
  <c r="G93" i="162"/>
  <c r="H92" i="162"/>
  <c r="G92" i="162"/>
  <c r="H91" i="162"/>
  <c r="G91" i="162"/>
  <c r="F90" i="162"/>
  <c r="E90" i="162"/>
  <c r="D90" i="162"/>
  <c r="C90" i="162"/>
  <c r="H89" i="162"/>
  <c r="G89" i="162"/>
  <c r="H88" i="162"/>
  <c r="G88" i="162"/>
  <c r="H87" i="162"/>
  <c r="G87" i="162"/>
  <c r="H86" i="162"/>
  <c r="G86" i="162"/>
  <c r="H85" i="162"/>
  <c r="G85" i="162"/>
  <c r="H84" i="162"/>
  <c r="G84" i="162"/>
  <c r="H83" i="162"/>
  <c r="G83" i="162"/>
  <c r="H82" i="162"/>
  <c r="G82" i="162"/>
  <c r="F81" i="162"/>
  <c r="H81" i="162" s="1"/>
  <c r="E81" i="162"/>
  <c r="E79" i="162" s="1"/>
  <c r="D81" i="162"/>
  <c r="C81" i="162"/>
  <c r="C79" i="162" s="1"/>
  <c r="H80" i="162"/>
  <c r="G80" i="162"/>
  <c r="D79" i="162"/>
  <c r="H78" i="162"/>
  <c r="G78" i="162"/>
  <c r="H77" i="162"/>
  <c r="G77" i="162"/>
  <c r="H76" i="162"/>
  <c r="G76" i="162"/>
  <c r="H75" i="162"/>
  <c r="G75" i="162"/>
  <c r="H74" i="162"/>
  <c r="G74" i="162"/>
  <c r="H73" i="162"/>
  <c r="G73" i="162"/>
  <c r="H72" i="162"/>
  <c r="G72" i="162"/>
  <c r="H71" i="162"/>
  <c r="G71" i="162"/>
  <c r="H70" i="162"/>
  <c r="G70" i="162"/>
  <c r="H69" i="162"/>
  <c r="G69" i="162"/>
  <c r="F68" i="162"/>
  <c r="H68" i="162" s="1"/>
  <c r="E68" i="162"/>
  <c r="G68" i="162" s="1"/>
  <c r="D68" i="162"/>
  <c r="C68" i="162"/>
  <c r="H67" i="162"/>
  <c r="G67" i="162"/>
  <c r="H66" i="162"/>
  <c r="G66" i="162"/>
  <c r="H65" i="162"/>
  <c r="G65" i="162"/>
  <c r="H64" i="162"/>
  <c r="G64" i="162"/>
  <c r="H63" i="162"/>
  <c r="G63" i="162"/>
  <c r="F62" i="162"/>
  <c r="E62" i="162"/>
  <c r="D62" i="162"/>
  <c r="D60" i="162" s="1"/>
  <c r="C62" i="162"/>
  <c r="C60" i="162" s="1"/>
  <c r="H61" i="162"/>
  <c r="G61" i="162"/>
  <c r="F60" i="162"/>
  <c r="E60" i="162"/>
  <c r="H59" i="162"/>
  <c r="G59" i="162"/>
  <c r="H58" i="162"/>
  <c r="G58" i="162"/>
  <c r="H57" i="162"/>
  <c r="G57" i="162"/>
  <c r="H56" i="162"/>
  <c r="G56" i="162"/>
  <c r="H55" i="162"/>
  <c r="G55" i="162"/>
  <c r="H54" i="162"/>
  <c r="G54" i="162"/>
  <c r="H53" i="162"/>
  <c r="G53" i="162"/>
  <c r="H52" i="162"/>
  <c r="G52" i="162"/>
  <c r="H51" i="162"/>
  <c r="G51" i="162"/>
  <c r="H50" i="162"/>
  <c r="G50" i="162"/>
  <c r="H49" i="162"/>
  <c r="G49" i="162"/>
  <c r="H48" i="162"/>
  <c r="G48" i="162"/>
  <c r="H47" i="162"/>
  <c r="G47" i="162"/>
  <c r="H46" i="162"/>
  <c r="G46" i="162"/>
  <c r="H45" i="162"/>
  <c r="G45" i="162"/>
  <c r="F44" i="162"/>
  <c r="H44" i="162" s="1"/>
  <c r="E44" i="162"/>
  <c r="D44" i="162"/>
  <c r="C44" i="162"/>
  <c r="H43" i="162"/>
  <c r="G43" i="162"/>
  <c r="H42" i="162"/>
  <c r="G42" i="162"/>
  <c r="H41" i="162"/>
  <c r="G41" i="162"/>
  <c r="F40" i="162"/>
  <c r="E40" i="162"/>
  <c r="D40" i="162"/>
  <c r="C40" i="162"/>
  <c r="H39" i="162"/>
  <c r="G39" i="162"/>
  <c r="H38" i="162"/>
  <c r="G38" i="162"/>
  <c r="H37" i="162"/>
  <c r="G37" i="162"/>
  <c r="H36" i="162"/>
  <c r="G36" i="162"/>
  <c r="H35" i="162"/>
  <c r="G35" i="162"/>
  <c r="H34" i="162"/>
  <c r="G34" i="162"/>
  <c r="H33" i="162"/>
  <c r="G33" i="162"/>
  <c r="F32" i="162"/>
  <c r="E32" i="162"/>
  <c r="D32" i="162"/>
  <c r="C32" i="162"/>
  <c r="H31" i="162"/>
  <c r="G31" i="162"/>
  <c r="H30" i="162"/>
  <c r="G30" i="162"/>
  <c r="H29" i="162"/>
  <c r="G29" i="162"/>
  <c r="H28" i="162"/>
  <c r="G28" i="162"/>
  <c r="F27" i="162"/>
  <c r="E27" i="162"/>
  <c r="D27" i="162"/>
  <c r="C27" i="162"/>
  <c r="H25" i="162"/>
  <c r="G25" i="162"/>
  <c r="H24" i="162"/>
  <c r="G24" i="162"/>
  <c r="H23" i="162"/>
  <c r="G23" i="162"/>
  <c r="H22" i="162"/>
  <c r="G22" i="162"/>
  <c r="H21" i="162"/>
  <c r="G21" i="162"/>
  <c r="H20" i="162"/>
  <c r="G20" i="162"/>
  <c r="F19" i="162"/>
  <c r="E19" i="162"/>
  <c r="D19" i="162"/>
  <c r="C19" i="162"/>
  <c r="G19" i="162" s="1"/>
  <c r="H18" i="162"/>
  <c r="G18" i="162"/>
  <c r="H17" i="162"/>
  <c r="G17" i="162"/>
  <c r="H16" i="162"/>
  <c r="G16" i="162"/>
  <c r="H15" i="162"/>
  <c r="G15" i="162"/>
  <c r="H14" i="162"/>
  <c r="G14" i="162"/>
  <c r="H13" i="162"/>
  <c r="G13" i="162"/>
  <c r="H12" i="162"/>
  <c r="G12" i="162"/>
  <c r="H11" i="162"/>
  <c r="G11" i="162"/>
  <c r="H10" i="162"/>
  <c r="G10" i="162"/>
  <c r="H9" i="162"/>
  <c r="G9" i="162"/>
  <c r="H8" i="162"/>
  <c r="G8" i="162"/>
  <c r="H7" i="162"/>
  <c r="G7" i="162"/>
  <c r="A7" i="162"/>
  <c r="A8" i="162" s="1"/>
  <c r="A9" i="162" s="1"/>
  <c r="A10" i="162" s="1"/>
  <c r="A11" i="162" s="1"/>
  <c r="A12" i="162" s="1"/>
  <c r="A13" i="162" s="1"/>
  <c r="A14" i="162" s="1"/>
  <c r="A15" i="162" s="1"/>
  <c r="A16" i="162" s="1"/>
  <c r="A17" i="162" s="1"/>
  <c r="A18" i="162" s="1"/>
  <c r="A19" i="162" s="1"/>
  <c r="A20" i="162" s="1"/>
  <c r="A21" i="162" s="1"/>
  <c r="A22" i="162" s="1"/>
  <c r="A23" i="162" s="1"/>
  <c r="A24" i="162" s="1"/>
  <c r="A25" i="162" s="1"/>
  <c r="A26" i="162" s="1"/>
  <c r="A27" i="162" s="1"/>
  <c r="A28" i="162" s="1"/>
  <c r="A29" i="162" s="1"/>
  <c r="A30" i="162" s="1"/>
  <c r="A31" i="162" s="1"/>
  <c r="A32" i="162" s="1"/>
  <c r="A33" i="162" s="1"/>
  <c r="A34" i="162" s="1"/>
  <c r="A35" i="162" s="1"/>
  <c r="A36" i="162" s="1"/>
  <c r="A37" i="162" s="1"/>
  <c r="A38" i="162" s="1"/>
  <c r="A39" i="162" s="1"/>
  <c r="A40" i="162" s="1"/>
  <c r="A41" i="162" s="1"/>
  <c r="A42" i="162" s="1"/>
  <c r="A43" i="162" s="1"/>
  <c r="A44" i="162" s="1"/>
  <c r="A45" i="162" s="1"/>
  <c r="A46" i="162" s="1"/>
  <c r="A47" i="162" s="1"/>
  <c r="A48" i="162" s="1"/>
  <c r="A49" i="162" s="1"/>
  <c r="A50" i="162" s="1"/>
  <c r="A51" i="162" s="1"/>
  <c r="A52" i="162" s="1"/>
  <c r="A53" i="162" s="1"/>
  <c r="A54" i="162" s="1"/>
  <c r="A55" i="162" s="1"/>
  <c r="A56" i="162" s="1"/>
  <c r="A57" i="162" s="1"/>
  <c r="A58" i="162" s="1"/>
  <c r="A59" i="162" s="1"/>
  <c r="A60" i="162" s="1"/>
  <c r="A61" i="162" s="1"/>
  <c r="A62" i="162" s="1"/>
  <c r="A63" i="162" s="1"/>
  <c r="A64" i="162" s="1"/>
  <c r="A65" i="162" s="1"/>
  <c r="A66" i="162" s="1"/>
  <c r="A67" i="162" s="1"/>
  <c r="A68" i="162" s="1"/>
  <c r="A69" i="162" s="1"/>
  <c r="A70" i="162" s="1"/>
  <c r="A71" i="162" s="1"/>
  <c r="A72" i="162" s="1"/>
  <c r="A73" i="162" s="1"/>
  <c r="A74" i="162" s="1"/>
  <c r="A75" i="162" s="1"/>
  <c r="A76" i="162" s="1"/>
  <c r="A77" i="162" s="1"/>
  <c r="A78" i="162" s="1"/>
  <c r="A79" i="162" s="1"/>
  <c r="A80" i="162" s="1"/>
  <c r="A81" i="162" s="1"/>
  <c r="A82" i="162" s="1"/>
  <c r="A83" i="162" s="1"/>
  <c r="A84" i="162" s="1"/>
  <c r="A85" i="162" s="1"/>
  <c r="A86" i="162" s="1"/>
  <c r="A88" i="162" s="1"/>
  <c r="A89" i="162" s="1"/>
  <c r="A90" i="162" s="1"/>
  <c r="A91" i="162" s="1"/>
  <c r="A92" i="162" s="1"/>
  <c r="A94" i="162" s="1"/>
  <c r="A95" i="162" s="1"/>
  <c r="A96" i="162" s="1"/>
  <c r="A97" i="162" s="1"/>
  <c r="A98" i="162" s="1"/>
  <c r="A99" i="162" s="1"/>
  <c r="A100" i="162" s="1"/>
  <c r="A101" i="162" s="1"/>
  <c r="A102" i="162" s="1"/>
  <c r="A103" i="162" s="1"/>
  <c r="F6" i="162"/>
  <c r="E6" i="162"/>
  <c r="D6" i="162"/>
  <c r="C6" i="162"/>
  <c r="H62" i="162" l="1"/>
  <c r="G40" i="162"/>
  <c r="G32" i="162"/>
  <c r="G27" i="162"/>
  <c r="G6" i="162"/>
  <c r="E103" i="162"/>
  <c r="H60" i="162"/>
  <c r="H6" i="162"/>
  <c r="F103" i="162"/>
  <c r="G62" i="162"/>
  <c r="C103" i="162"/>
  <c r="G44" i="162"/>
  <c r="F79" i="162"/>
  <c r="H79" i="162" s="1"/>
  <c r="D103" i="162"/>
  <c r="H27" i="162"/>
  <c r="H32" i="162"/>
  <c r="H40" i="162"/>
  <c r="G60" i="162"/>
  <c r="H90" i="162"/>
  <c r="G90" i="162"/>
  <c r="G79" i="162"/>
  <c r="G81" i="162"/>
  <c r="H19" i="162"/>
  <c r="H70" i="161"/>
  <c r="G70" i="161"/>
  <c r="H69" i="161"/>
  <c r="G69" i="161"/>
  <c r="H68" i="161"/>
  <c r="G68" i="161"/>
  <c r="H67" i="161"/>
  <c r="G67" i="161"/>
  <c r="H66" i="161"/>
  <c r="G66" i="161"/>
  <c r="H65" i="161"/>
  <c r="G65" i="161"/>
  <c r="H64" i="161"/>
  <c r="G64" i="161"/>
  <c r="H63" i="161"/>
  <c r="G63" i="161"/>
  <c r="H62" i="161"/>
  <c r="G62" i="161"/>
  <c r="H61" i="161"/>
  <c r="G61" i="161"/>
  <c r="G60" i="161"/>
  <c r="G59" i="161"/>
  <c r="G58" i="161"/>
  <c r="G57" i="161"/>
  <c r="G56" i="161"/>
  <c r="F55" i="161"/>
  <c r="E55" i="161"/>
  <c r="D55" i="161"/>
  <c r="C55" i="161"/>
  <c r="H54" i="161"/>
  <c r="G54" i="161"/>
  <c r="H53" i="161"/>
  <c r="G53" i="161"/>
  <c r="H52" i="161"/>
  <c r="G52" i="161"/>
  <c r="H51" i="161"/>
  <c r="G51" i="161"/>
  <c r="H50" i="161"/>
  <c r="G50" i="161"/>
  <c r="H49" i="161"/>
  <c r="G49" i="161"/>
  <c r="H48" i="161"/>
  <c r="G48" i="161"/>
  <c r="H47" i="161"/>
  <c r="G47" i="161"/>
  <c r="H46" i="161"/>
  <c r="G46" i="161"/>
  <c r="H45" i="161"/>
  <c r="G45" i="161"/>
  <c r="H44" i="161"/>
  <c r="G44" i="161"/>
  <c r="H43" i="161"/>
  <c r="G43" i="161"/>
  <c r="H42" i="161"/>
  <c r="G42" i="161"/>
  <c r="H41" i="161"/>
  <c r="G41" i="161"/>
  <c r="H40" i="161"/>
  <c r="G40" i="161"/>
  <c r="F39" i="161"/>
  <c r="H39" i="161" s="1"/>
  <c r="E39" i="161"/>
  <c r="D39" i="161"/>
  <c r="C39" i="161"/>
  <c r="H38" i="161"/>
  <c r="G38" i="161"/>
  <c r="H37" i="161"/>
  <c r="G37" i="161"/>
  <c r="H36" i="161"/>
  <c r="G36" i="161"/>
  <c r="H35" i="161"/>
  <c r="G35" i="161"/>
  <c r="H34" i="161"/>
  <c r="G34" i="161"/>
  <c r="H33" i="161"/>
  <c r="G33" i="161"/>
  <c r="H32" i="161"/>
  <c r="G32" i="161"/>
  <c r="G31" i="161"/>
  <c r="H31" i="161"/>
  <c r="H30" i="161"/>
  <c r="G30" i="161"/>
  <c r="H29" i="161"/>
  <c r="G29" i="161"/>
  <c r="H28" i="161"/>
  <c r="G28" i="161"/>
  <c r="H27" i="161"/>
  <c r="G27" i="161"/>
  <c r="H26" i="161"/>
  <c r="G26" i="161"/>
  <c r="F25" i="161"/>
  <c r="E25" i="161"/>
  <c r="G25" i="161" s="1"/>
  <c r="D25" i="161"/>
  <c r="H25" i="161" s="1"/>
  <c r="C25" i="161"/>
  <c r="H24" i="161"/>
  <c r="G24" i="161"/>
  <c r="H23" i="161"/>
  <c r="G23" i="161"/>
  <c r="H22" i="161"/>
  <c r="G22" i="161"/>
  <c r="G21" i="161"/>
  <c r="F21" i="161"/>
  <c r="E21" i="161"/>
  <c r="D21" i="161"/>
  <c r="C21" i="161"/>
  <c r="H20" i="161"/>
  <c r="G20" i="161"/>
  <c r="H19" i="161"/>
  <c r="G19" i="161"/>
  <c r="H18" i="161"/>
  <c r="G18" i="161"/>
  <c r="H17" i="161"/>
  <c r="G17" i="161"/>
  <c r="H16" i="161"/>
  <c r="G16" i="161"/>
  <c r="H15" i="161"/>
  <c r="G15" i="161"/>
  <c r="H14" i="161"/>
  <c r="G14" i="161"/>
  <c r="H13" i="161"/>
  <c r="G13" i="161"/>
  <c r="H12" i="161"/>
  <c r="G12" i="161"/>
  <c r="F11" i="161"/>
  <c r="H11" i="161" s="1"/>
  <c r="E11" i="161"/>
  <c r="G11" i="161" s="1"/>
  <c r="D11" i="161"/>
  <c r="C11" i="161"/>
  <c r="H10" i="161"/>
  <c r="G10" i="161"/>
  <c r="H9" i="161"/>
  <c r="G9" i="161"/>
  <c r="H8" i="161"/>
  <c r="G8" i="161"/>
  <c r="H7" i="161"/>
  <c r="G7" i="161"/>
  <c r="A7" i="161"/>
  <c r="A8" i="161" s="1"/>
  <c r="A9" i="161" s="1"/>
  <c r="A10" i="161" s="1"/>
  <c r="A11" i="161" s="1"/>
  <c r="A12" i="161" s="1"/>
  <c r="A13" i="161" s="1"/>
  <c r="A14" i="161" s="1"/>
  <c r="A15" i="161" s="1"/>
  <c r="A16" i="161" s="1"/>
  <c r="A17" i="161" s="1"/>
  <c r="A18" i="161" s="1"/>
  <c r="A19" i="161" s="1"/>
  <c r="A20" i="161" s="1"/>
  <c r="A21" i="161" s="1"/>
  <c r="A22" i="161" s="1"/>
  <c r="A23" i="161" s="1"/>
  <c r="A24" i="161" s="1"/>
  <c r="A25" i="161" s="1"/>
  <c r="A26" i="161" s="1"/>
  <c r="A27" i="161" s="1"/>
  <c r="A28" i="161" s="1"/>
  <c r="A29" i="161" s="1"/>
  <c r="A30" i="161" s="1"/>
  <c r="A31" i="161" s="1"/>
  <c r="A32" i="161" s="1"/>
  <c r="A33" i="161" s="1"/>
  <c r="A34" i="161" s="1"/>
  <c r="A35" i="161" s="1"/>
  <c r="A36" i="161" s="1"/>
  <c r="A37" i="161" s="1"/>
  <c r="A38" i="161" s="1"/>
  <c r="A39" i="161" s="1"/>
  <c r="A40" i="161" s="1"/>
  <c r="A41" i="161" s="1"/>
  <c r="A42" i="161" s="1"/>
  <c r="A43" i="161" s="1"/>
  <c r="A44" i="161" s="1"/>
  <c r="A45" i="161" s="1"/>
  <c r="A46" i="161" s="1"/>
  <c r="A47" i="161" s="1"/>
  <c r="A48" i="161" s="1"/>
  <c r="A49" i="161" s="1"/>
  <c r="A50" i="161" s="1"/>
  <c r="A51" i="161" s="1"/>
  <c r="A52" i="161" s="1"/>
  <c r="A53" i="161" s="1"/>
  <c r="A54" i="161" s="1"/>
  <c r="A55" i="161" s="1"/>
  <c r="A56" i="161" s="1"/>
  <c r="A57" i="161" s="1"/>
  <c r="A58" i="161" s="1"/>
  <c r="A59" i="161" s="1"/>
  <c r="A60" i="161" s="1"/>
  <c r="A61" i="161" s="1"/>
  <c r="A62" i="161" s="1"/>
  <c r="A63" i="161" s="1"/>
  <c r="A64" i="161" s="1"/>
  <c r="A65" i="161" s="1"/>
  <c r="A66" i="161" s="1"/>
  <c r="A67" i="161" s="1"/>
  <c r="A68" i="161" s="1"/>
  <c r="A69" i="161" s="1"/>
  <c r="A70" i="161" s="1"/>
  <c r="A71" i="161" s="1"/>
  <c r="F6" i="161"/>
  <c r="F71" i="161" s="1"/>
  <c r="E6" i="161"/>
  <c r="D6" i="161"/>
  <c r="C6" i="161"/>
  <c r="F104" i="162" l="1"/>
  <c r="G55" i="161"/>
  <c r="C71" i="161"/>
  <c r="H21" i="161"/>
  <c r="H55" i="161"/>
  <c r="D71" i="161"/>
  <c r="H71" i="161" s="1"/>
  <c r="E71" i="161"/>
  <c r="G71" i="161" s="1"/>
  <c r="G39" i="161"/>
  <c r="D104" i="162"/>
  <c r="H103" i="162"/>
  <c r="G103" i="162"/>
  <c r="G6" i="161"/>
  <c r="H6" i="161"/>
  <c r="D72" i="161" l="1"/>
  <c r="F72" i="161"/>
  <c r="D20" i="146"/>
  <c r="C8" i="64" l="1"/>
  <c r="H28" i="160" l="1"/>
  <c r="H26" i="160" s="1"/>
  <c r="G27" i="160"/>
  <c r="G26" i="160"/>
  <c r="F26" i="160"/>
  <c r="E26" i="160"/>
  <c r="D26" i="160"/>
  <c r="C26" i="160"/>
  <c r="H25" i="160"/>
  <c r="H23" i="160" s="1"/>
  <c r="G23" i="160"/>
  <c r="F23" i="160"/>
  <c r="E23" i="160"/>
  <c r="D23" i="160"/>
  <c r="C23" i="160"/>
  <c r="H22" i="160"/>
  <c r="H20" i="160" s="1"/>
  <c r="G21" i="160"/>
  <c r="G20" i="160" s="1"/>
  <c r="F20" i="160"/>
  <c r="E20" i="160"/>
  <c r="D20" i="160"/>
  <c r="C20" i="160"/>
  <c r="H17" i="160"/>
  <c r="G16" i="160"/>
  <c r="F15" i="160"/>
  <c r="E15" i="160"/>
  <c r="D15" i="160"/>
  <c r="C15" i="160"/>
  <c r="H14" i="160"/>
  <c r="G13" i="160"/>
  <c r="F12" i="160"/>
  <c r="E12" i="160"/>
  <c r="D12" i="160"/>
  <c r="C12" i="160"/>
  <c r="H11" i="160"/>
  <c r="G10" i="160"/>
  <c r="F9" i="160"/>
  <c r="E9" i="160"/>
  <c r="D9" i="160"/>
  <c r="C9" i="160"/>
  <c r="G9" i="160" s="1"/>
  <c r="H8" i="160"/>
  <c r="A8" i="160"/>
  <c r="A9" i="160" s="1"/>
  <c r="A10" i="160" s="1"/>
  <c r="A11" i="160" s="1"/>
  <c r="G7" i="160"/>
  <c r="F6" i="160"/>
  <c r="E6" i="160"/>
  <c r="D6" i="160"/>
  <c r="C6" i="160"/>
  <c r="E19" i="160" l="1"/>
  <c r="F19" i="160"/>
  <c r="D19" i="160"/>
  <c r="C19" i="160"/>
  <c r="G19" i="160" s="1"/>
  <c r="E18" i="160"/>
  <c r="E35" i="160" s="1"/>
  <c r="H12" i="160"/>
  <c r="F18" i="160"/>
  <c r="F35" i="160" s="1"/>
  <c r="D18" i="160"/>
  <c r="C18" i="160"/>
  <c r="D35" i="160"/>
  <c r="H9" i="160"/>
  <c r="G12" i="160"/>
  <c r="G6" i="160"/>
  <c r="H6" i="160"/>
  <c r="G15" i="160"/>
  <c r="H15" i="160"/>
  <c r="H19" i="160" l="1"/>
  <c r="H35" i="160" s="1"/>
  <c r="C35" i="160"/>
  <c r="H18" i="160"/>
  <c r="G18" i="160"/>
  <c r="G35" i="160" s="1"/>
  <c r="C25" i="64"/>
  <c r="C14" i="116" l="1"/>
  <c r="H19" i="145"/>
  <c r="I16" i="91"/>
  <c r="D10" i="91"/>
  <c r="E10" i="91"/>
  <c r="E23" i="91" s="1"/>
  <c r="F10" i="91"/>
  <c r="F23" i="91" s="1"/>
  <c r="G10" i="91"/>
  <c r="G23" i="91" s="1"/>
  <c r="H10" i="91"/>
  <c r="I11" i="91"/>
  <c r="I12" i="91"/>
  <c r="I13" i="91"/>
  <c r="I14" i="91"/>
  <c r="I15" i="91"/>
  <c r="C10" i="91"/>
  <c r="C23" i="91" s="1"/>
  <c r="D22" i="144"/>
  <c r="E22" i="144"/>
  <c r="F22" i="144"/>
  <c r="C22" i="144"/>
  <c r="I22" i="91"/>
  <c r="D23" i="91"/>
  <c r="H23" i="91"/>
  <c r="D5" i="154"/>
  <c r="C5" i="154"/>
  <c r="E6" i="159"/>
  <c r="E7" i="159" s="1"/>
  <c r="D7" i="159"/>
  <c r="C7" i="159"/>
  <c r="E5" i="159"/>
  <c r="D9" i="157"/>
  <c r="F6" i="157"/>
  <c r="F9" i="157" s="1"/>
  <c r="D19" i="144"/>
  <c r="E19" i="144"/>
  <c r="F19" i="144"/>
  <c r="D16" i="144"/>
  <c r="E16" i="144"/>
  <c r="F16" i="144"/>
  <c r="D13" i="144"/>
  <c r="E13" i="144"/>
  <c r="F13" i="144"/>
  <c r="D10" i="144"/>
  <c r="E10" i="144"/>
  <c r="E7" i="144"/>
  <c r="F10" i="144"/>
  <c r="D7" i="144"/>
  <c r="F7" i="144"/>
  <c r="E6" i="23"/>
  <c r="E14" i="23"/>
  <c r="E16" i="23"/>
  <c r="E17" i="23"/>
  <c r="E18" i="23"/>
  <c r="E8" i="23"/>
  <c r="E9" i="23"/>
  <c r="E10" i="23"/>
  <c r="E11" i="23"/>
  <c r="E12" i="23"/>
  <c r="D7" i="23"/>
  <c r="C7" i="23"/>
  <c r="E7" i="23" s="1"/>
  <c r="C7" i="144"/>
  <c r="C10" i="144"/>
  <c r="C16" i="144"/>
  <c r="C19" i="144"/>
  <c r="C13" i="144"/>
  <c r="C9" i="157"/>
  <c r="E6" i="157" s="1"/>
  <c r="E9" i="157" s="1"/>
  <c r="D17" i="154"/>
  <c r="C17" i="154"/>
  <c r="J29" i="155"/>
  <c r="F29" i="155"/>
  <c r="K29" i="155" s="1"/>
  <c r="J28" i="155"/>
  <c r="F28" i="155"/>
  <c r="K28" i="155"/>
  <c r="F22" i="155"/>
  <c r="K22" i="155" s="1"/>
  <c r="J26" i="155"/>
  <c r="F26" i="155"/>
  <c r="K26" i="155"/>
  <c r="J25" i="155"/>
  <c r="F25" i="155"/>
  <c r="K25" i="155" s="1"/>
  <c r="J24" i="155"/>
  <c r="F24" i="155"/>
  <c r="K24" i="155"/>
  <c r="J23" i="155"/>
  <c r="F23" i="155"/>
  <c r="K23" i="155"/>
  <c r="I22" i="155"/>
  <c r="H22" i="155"/>
  <c r="G22" i="155"/>
  <c r="E22" i="155"/>
  <c r="D22" i="155"/>
  <c r="C22" i="155"/>
  <c r="J21" i="155"/>
  <c r="F21" i="155"/>
  <c r="J20" i="155"/>
  <c r="F20" i="155"/>
  <c r="J19" i="155"/>
  <c r="F19" i="155"/>
  <c r="K19" i="155" s="1"/>
  <c r="J18" i="155"/>
  <c r="K18" i="155" s="1"/>
  <c r="F18" i="155"/>
  <c r="J17" i="155"/>
  <c r="F17" i="155"/>
  <c r="I16" i="155"/>
  <c r="H16" i="155"/>
  <c r="G16" i="155"/>
  <c r="E16" i="155"/>
  <c r="D16" i="155"/>
  <c r="C16" i="155"/>
  <c r="J15" i="155"/>
  <c r="F15" i="155"/>
  <c r="J13" i="155"/>
  <c r="F13" i="155"/>
  <c r="J12" i="155"/>
  <c r="F12" i="155"/>
  <c r="K12" i="155" s="1"/>
  <c r="J11" i="155"/>
  <c r="F11" i="155"/>
  <c r="J10" i="155"/>
  <c r="F10" i="155"/>
  <c r="J9" i="155"/>
  <c r="F9" i="155"/>
  <c r="J8" i="155"/>
  <c r="F8" i="155"/>
  <c r="I7" i="155"/>
  <c r="H7" i="155"/>
  <c r="G7" i="155"/>
  <c r="E7" i="155"/>
  <c r="D7" i="155"/>
  <c r="C7" i="155"/>
  <c r="F23" i="76"/>
  <c r="L23" i="155" s="1"/>
  <c r="D10" i="154"/>
  <c r="C10" i="154"/>
  <c r="D19" i="3"/>
  <c r="D23" i="3"/>
  <c r="C12" i="146"/>
  <c r="D10" i="146" s="1"/>
  <c r="D21" i="146"/>
  <c r="F43" i="133"/>
  <c r="F42" i="133"/>
  <c r="N15" i="145"/>
  <c r="M15" i="145"/>
  <c r="M18" i="145"/>
  <c r="N18" i="145"/>
  <c r="N16" i="145"/>
  <c r="M16" i="145"/>
  <c r="N12" i="145"/>
  <c r="M12" i="145"/>
  <c r="N11" i="145"/>
  <c r="M11" i="145"/>
  <c r="M8" i="145"/>
  <c r="N8" i="145"/>
  <c r="M6" i="145"/>
  <c r="C17" i="146"/>
  <c r="H7" i="145"/>
  <c r="G7" i="145"/>
  <c r="G17" i="145"/>
  <c r="H6" i="145" s="1"/>
  <c r="H17" i="145" s="1"/>
  <c r="C21" i="146"/>
  <c r="D17" i="146"/>
  <c r="D6" i="146"/>
  <c r="C6" i="146"/>
  <c r="A6" i="146"/>
  <c r="A7" i="146"/>
  <c r="A8" i="146" s="1"/>
  <c r="A9" i="146" s="1"/>
  <c r="A10" i="146" s="1"/>
  <c r="A11" i="146" s="1"/>
  <c r="A12" i="146" s="1"/>
  <c r="A13" i="146" s="1"/>
  <c r="A15" i="146" s="1"/>
  <c r="A16" i="146" s="1"/>
  <c r="A17" i="146" s="1"/>
  <c r="A18" i="146" s="1"/>
  <c r="A19" i="146" s="1"/>
  <c r="A20" i="146" s="1"/>
  <c r="A21" i="146" s="1"/>
  <c r="N14" i="145"/>
  <c r="M14" i="145"/>
  <c r="N13" i="145"/>
  <c r="M13" i="145"/>
  <c r="N10" i="145"/>
  <c r="M10" i="145"/>
  <c r="N9" i="145"/>
  <c r="M9" i="145"/>
  <c r="L7" i="145"/>
  <c r="K7" i="145"/>
  <c r="K17" i="145"/>
  <c r="L6" i="145" s="1"/>
  <c r="J7" i="145"/>
  <c r="I7" i="145"/>
  <c r="F7" i="145"/>
  <c r="E7" i="145"/>
  <c r="E17" i="145" s="1"/>
  <c r="F6" i="145" s="1"/>
  <c r="F17" i="145" s="1"/>
  <c r="D7" i="145"/>
  <c r="C7" i="145"/>
  <c r="C17" i="145"/>
  <c r="D6" i="145" s="1"/>
  <c r="D17" i="145" s="1"/>
  <c r="F40" i="134"/>
  <c r="I21" i="91"/>
  <c r="I20" i="91"/>
  <c r="I19" i="91"/>
  <c r="I18" i="91"/>
  <c r="I17" i="91"/>
  <c r="I9" i="91"/>
  <c r="I8" i="91"/>
  <c r="I6" i="91"/>
  <c r="J23" i="76"/>
  <c r="J24" i="76"/>
  <c r="J25" i="76"/>
  <c r="J26" i="76"/>
  <c r="F24" i="76"/>
  <c r="K24" i="76" s="1"/>
  <c r="L25" i="155"/>
  <c r="F26" i="76"/>
  <c r="L26" i="155" s="1"/>
  <c r="F5" i="134"/>
  <c r="F6" i="134"/>
  <c r="F7" i="134"/>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35" i="134"/>
  <c r="F36" i="134"/>
  <c r="F37" i="134"/>
  <c r="F38" i="134"/>
  <c r="F39" i="134"/>
  <c r="F41" i="134"/>
  <c r="D42" i="134"/>
  <c r="E42" i="134"/>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F36" i="133"/>
  <c r="F37" i="133"/>
  <c r="F38" i="133"/>
  <c r="F39" i="133"/>
  <c r="D40" i="133"/>
  <c r="D41" i="133" s="1"/>
  <c r="D44" i="133" s="1"/>
  <c r="E40" i="133"/>
  <c r="C6" i="61"/>
  <c r="D6" i="61"/>
  <c r="D18" i="61" s="1"/>
  <c r="A7" i="61"/>
  <c r="A8" i="61" s="1"/>
  <c r="A9" i="61" s="1"/>
  <c r="A10" i="61" s="1"/>
  <c r="E7" i="61"/>
  <c r="E8" i="61"/>
  <c r="E12" i="61"/>
  <c r="E13" i="61"/>
  <c r="C15" i="61"/>
  <c r="E15" i="61" s="1"/>
  <c r="D15" i="61"/>
  <c r="E16" i="61"/>
  <c r="A7" i="90"/>
  <c r="A8" i="90" s="1"/>
  <c r="A9" i="90" s="1"/>
  <c r="A10" i="90" s="1"/>
  <c r="A11" i="90" s="1"/>
  <c r="A12" i="90" s="1"/>
  <c r="A13" i="90" s="1"/>
  <c r="A14" i="90" s="1"/>
  <c r="A15" i="90" s="1"/>
  <c r="A17" i="90" s="1"/>
  <c r="A18" i="90" s="1"/>
  <c r="A19" i="90" s="1"/>
  <c r="A20" i="90" s="1"/>
  <c r="C7" i="90"/>
  <c r="C14" i="90" s="1"/>
  <c r="C20" i="90" s="1"/>
  <c r="D7" i="90"/>
  <c r="D14" i="90" s="1"/>
  <c r="D20" i="90" s="1"/>
  <c r="A7" i="116"/>
  <c r="E8" i="116"/>
  <c r="C18" i="116" s="1"/>
  <c r="F8" i="116"/>
  <c r="A9" i="116"/>
  <c r="A10" i="116"/>
  <c r="A11" i="116" s="1"/>
  <c r="A12" i="116" s="1"/>
  <c r="A13" i="116" s="1"/>
  <c r="A14" i="116" s="1"/>
  <c r="A15" i="116" s="1"/>
  <c r="A16" i="116" s="1"/>
  <c r="A17" i="116" s="1"/>
  <c r="A18" i="116" s="1"/>
  <c r="C13" i="116"/>
  <c r="C17" i="116" s="1"/>
  <c r="D13" i="116"/>
  <c r="D14" i="116"/>
  <c r="A7" i="109"/>
  <c r="A8" i="109" s="1"/>
  <c r="A9" i="109" s="1"/>
  <c r="A10" i="109" s="1"/>
  <c r="C11" i="109"/>
  <c r="E9" i="109" s="1"/>
  <c r="E11" i="109" s="1"/>
  <c r="C12" i="109"/>
  <c r="E12" i="109"/>
  <c r="C7" i="76"/>
  <c r="D7" i="76"/>
  <c r="D30" i="76" s="1"/>
  <c r="E7" i="76"/>
  <c r="G7" i="76"/>
  <c r="G16" i="76"/>
  <c r="H7" i="76"/>
  <c r="I7" i="76"/>
  <c r="F8" i="76"/>
  <c r="K8" i="76" s="1"/>
  <c r="J8" i="76"/>
  <c r="F9" i="76"/>
  <c r="J9" i="76"/>
  <c r="F10" i="76"/>
  <c r="J10" i="76"/>
  <c r="K10" i="76" s="1"/>
  <c r="F11" i="76"/>
  <c r="J11" i="76"/>
  <c r="F12" i="76"/>
  <c r="J12" i="76"/>
  <c r="F13" i="76"/>
  <c r="J13" i="76"/>
  <c r="K13" i="76" s="1"/>
  <c r="F15" i="76"/>
  <c r="J15" i="76"/>
  <c r="C16" i="76"/>
  <c r="E16" i="76"/>
  <c r="D16" i="76"/>
  <c r="H16" i="76"/>
  <c r="H30" i="76" s="1"/>
  <c r="I16" i="76"/>
  <c r="F17" i="76"/>
  <c r="J17" i="76"/>
  <c r="F18" i="76"/>
  <c r="K18" i="76" s="1"/>
  <c r="J18" i="76"/>
  <c r="F19" i="76"/>
  <c r="J19" i="76"/>
  <c r="F20" i="76"/>
  <c r="J20" i="76"/>
  <c r="F21" i="76"/>
  <c r="L21" i="155" s="1"/>
  <c r="J21" i="76"/>
  <c r="C22" i="76"/>
  <c r="D22" i="76"/>
  <c r="E22" i="76"/>
  <c r="G22" i="76"/>
  <c r="H22" i="76"/>
  <c r="I22" i="76"/>
  <c r="F22" i="76"/>
  <c r="F28" i="76"/>
  <c r="J28" i="76"/>
  <c r="F29" i="76"/>
  <c r="L29" i="155" s="1"/>
  <c r="J29" i="76"/>
  <c r="D5" i="3"/>
  <c r="E6" i="3"/>
  <c r="E7" i="3"/>
  <c r="C15" i="3"/>
  <c r="E15" i="3" s="1"/>
  <c r="D15" i="3"/>
  <c r="E16" i="3"/>
  <c r="E17" i="3"/>
  <c r="E18" i="3"/>
  <c r="C19" i="3"/>
  <c r="E20" i="3"/>
  <c r="E22" i="3"/>
  <c r="E24" i="3"/>
  <c r="E25" i="3"/>
  <c r="E41" i="3"/>
  <c r="C5" i="23"/>
  <c r="D5" i="23"/>
  <c r="E5" i="23" s="1"/>
  <c r="A6" i="23"/>
  <c r="A7" i="23"/>
  <c r="A8" i="23"/>
  <c r="A9" i="23" s="1"/>
  <c r="A10" i="23" s="1"/>
  <c r="A11" i="23" s="1"/>
  <c r="A12" i="23" s="1"/>
  <c r="A13" i="23" s="1"/>
  <c r="A14" i="23" s="1"/>
  <c r="A15" i="23" s="1"/>
  <c r="A16" i="23" s="1"/>
  <c r="A17" i="23" s="1"/>
  <c r="A18" i="23" s="1"/>
  <c r="A19" i="23" s="1"/>
  <c r="C13" i="23"/>
  <c r="D13" i="23"/>
  <c r="E13" i="23"/>
  <c r="C15" i="23"/>
  <c r="E15" i="23" s="1"/>
  <c r="D15" i="23"/>
  <c r="I30" i="155"/>
  <c r="L24" i="155"/>
  <c r="L17" i="145" l="1"/>
  <c r="E41" i="133"/>
  <c r="E44" i="133" s="1"/>
  <c r="F44" i="133" s="1"/>
  <c r="F42" i="134"/>
  <c r="F40" i="133"/>
  <c r="I10" i="91"/>
  <c r="D18" i="116"/>
  <c r="D17" i="116"/>
  <c r="D42" i="3"/>
  <c r="E23" i="3"/>
  <c r="E19" i="3"/>
  <c r="E5" i="3"/>
  <c r="C42" i="3"/>
  <c r="E6" i="61"/>
  <c r="E18" i="61" s="1"/>
  <c r="C18" i="61"/>
  <c r="J22" i="155"/>
  <c r="K21" i="155"/>
  <c r="K20" i="155"/>
  <c r="H30" i="155"/>
  <c r="J16" i="155"/>
  <c r="K17" i="155"/>
  <c r="K15" i="155"/>
  <c r="K13" i="155"/>
  <c r="K11" i="155"/>
  <c r="K10" i="155"/>
  <c r="K9" i="155"/>
  <c r="J7" i="155"/>
  <c r="K8" i="155"/>
  <c r="L28" i="155"/>
  <c r="L20" i="155"/>
  <c r="D30" i="155"/>
  <c r="L19" i="155"/>
  <c r="E30" i="155"/>
  <c r="F16" i="155"/>
  <c r="C30" i="155"/>
  <c r="L15" i="155"/>
  <c r="L12" i="155"/>
  <c r="J22" i="76"/>
  <c r="K25" i="76"/>
  <c r="K26" i="76"/>
  <c r="L17" i="155"/>
  <c r="K20" i="76"/>
  <c r="K11" i="76"/>
  <c r="L10" i="155"/>
  <c r="K9" i="76"/>
  <c r="E30" i="76"/>
  <c r="L9" i="155"/>
  <c r="L18" i="155"/>
  <c r="K29" i="76"/>
  <c r="K28" i="76"/>
  <c r="K21" i="76"/>
  <c r="L11" i="155"/>
  <c r="K15" i="76"/>
  <c r="F16" i="76"/>
  <c r="C30" i="76"/>
  <c r="K19" i="76"/>
  <c r="G30" i="76"/>
  <c r="J16" i="76"/>
  <c r="L13" i="155"/>
  <c r="L8" i="155"/>
  <c r="C19" i="23"/>
  <c r="I23" i="91"/>
  <c r="L22" i="155"/>
  <c r="K22" i="76"/>
  <c r="K17" i="76"/>
  <c r="M7" i="145"/>
  <c r="K23" i="76"/>
  <c r="F6" i="144"/>
  <c r="J7" i="76"/>
  <c r="I30" i="76"/>
  <c r="F7" i="76"/>
  <c r="N7" i="145"/>
  <c r="D6" i="144"/>
  <c r="F7" i="155"/>
  <c r="K12" i="76"/>
  <c r="G30" i="155"/>
  <c r="C6" i="144"/>
  <c r="D19" i="23"/>
  <c r="E19" i="23" s="1"/>
  <c r="E6" i="144"/>
  <c r="I17" i="145"/>
  <c r="M17" i="145" s="1"/>
  <c r="D12" i="146"/>
  <c r="D9" i="146" s="1"/>
  <c r="D5" i="146" s="1"/>
  <c r="D16" i="146" s="1"/>
  <c r="C9" i="146"/>
  <c r="C5" i="146" s="1"/>
  <c r="C16" i="146" s="1"/>
  <c r="F41" i="133" l="1"/>
  <c r="E42" i="3"/>
  <c r="K16" i="155"/>
  <c r="J30" i="155"/>
  <c r="L16" i="155"/>
  <c r="K16" i="76"/>
  <c r="J30" i="76"/>
  <c r="F30" i="155"/>
  <c r="K7" i="155"/>
  <c r="F30" i="76"/>
  <c r="L7" i="155"/>
  <c r="K7" i="76"/>
  <c r="J6" i="145"/>
  <c r="J17" i="145" s="1"/>
  <c r="N17" i="145" s="1"/>
  <c r="K30" i="155" l="1"/>
  <c r="K30" i="76"/>
  <c r="L30" i="155"/>
  <c r="N6" i="145"/>
</calcChain>
</file>

<file path=xl/sharedStrings.xml><?xml version="1.0" encoding="utf-8"?>
<sst xmlns="http://schemas.openxmlformats.org/spreadsheetml/2006/main" count="1885" uniqueCount="1335">
  <si>
    <t>Tabuľka 9</t>
  </si>
  <si>
    <t>Tabuľka 10</t>
  </si>
  <si>
    <t>Tabuľka 11</t>
  </si>
  <si>
    <t>Tabuľka 12</t>
  </si>
  <si>
    <t>Tabuľka 13</t>
  </si>
  <si>
    <t>Tabuľka 16</t>
  </si>
  <si>
    <t>Tabuľka 18</t>
  </si>
  <si>
    <t>Tabuľka 19</t>
  </si>
  <si>
    <t>Tabuľka 20</t>
  </si>
  <si>
    <t>Tabuľka 21</t>
  </si>
  <si>
    <t xml:space="preserve">pozn.1): rozdiel medzi údajom, vykazovaným v stĺpci T6_R18_SH a údajom v T5_R56_(SC+SD) uviesť v komentári  </t>
  </si>
  <si>
    <t xml:space="preserve">  - tvorba fondu z predaja alebo likvidácie majetku</t>
  </si>
  <si>
    <t>Vysvetlivky</t>
  </si>
  <si>
    <t xml:space="preserve">      - dohody o vykonaní práce - externí účitelia (účet 521 009)</t>
  </si>
  <si>
    <t xml:space="preserve">      - dohody o vykonaní práce, dohody o pracovnej činnosti
        (účet 521 010)</t>
  </si>
  <si>
    <t>- Iné ostatné  náklady (účet 549) [SUM(R77:R83)]</t>
  </si>
  <si>
    <t xml:space="preserve"> - Prvok 021 02 03  </t>
  </si>
  <si>
    <t xml:space="preserve"> - Podprogram 05T 08 </t>
  </si>
  <si>
    <t>2) ostatná tvorba fondu reprodukcie v zmysle § 16a ods. 8 zákona č. 131/2002 Z. z.o vysokých školách v znení neskorších predpisov (kreditné úroky a kurzové zisky)</t>
  </si>
  <si>
    <t>T5_V1</t>
  </si>
  <si>
    <t>T7_V1</t>
  </si>
  <si>
    <t>T9_V1</t>
  </si>
  <si>
    <t>T11_V1</t>
  </si>
  <si>
    <t>T12_V1</t>
  </si>
  <si>
    <t xml:space="preserve">- tvorba fondu z výnosov zo školného </t>
  </si>
  <si>
    <r>
      <t>Stav fondu k 31.12. kalendárneho roku</t>
    </r>
    <r>
      <rPr>
        <sz val="12"/>
        <rFont val="Times New Roman"/>
        <family val="1"/>
      </rPr>
      <t xml:space="preserve"> [R1+R2-R11]</t>
    </r>
  </si>
  <si>
    <t>T3_V1</t>
  </si>
  <si>
    <t>Tržby za predaný tovar (účet 604)</t>
  </si>
  <si>
    <t xml:space="preserve">Ostatné sociálne poistenia (účet 525) </t>
  </si>
  <si>
    <t>C=A+B</t>
  </si>
  <si>
    <t>E=C-A</t>
  </si>
  <si>
    <t>F=D-B</t>
  </si>
  <si>
    <t>E=A+C</t>
  </si>
  <si>
    <t>F=B+D</t>
  </si>
  <si>
    <t>T2_R5</t>
  </si>
  <si>
    <t>T13_R13</t>
  </si>
  <si>
    <t>T20_V1</t>
  </si>
  <si>
    <t>Náklady na štipendiá</t>
  </si>
  <si>
    <t>SPOL_3</t>
  </si>
  <si>
    <t>SPOL_4</t>
  </si>
  <si>
    <t>SPOL_5</t>
  </si>
  <si>
    <t>Tento riadok udáva celkový objem finančných prostriedkov na bankových účtoch v Štátnej pokladnici.</t>
  </si>
  <si>
    <t xml:space="preserve">Ostatné sociálne náklady (účet 528)  </t>
  </si>
  <si>
    <t>T13_V3</t>
  </si>
  <si>
    <t>T13_V5</t>
  </si>
  <si>
    <t>T13_V4</t>
  </si>
  <si>
    <t>T13_V6</t>
  </si>
  <si>
    <t>Kontrola</t>
  </si>
  <si>
    <t>Poznámky</t>
  </si>
  <si>
    <t xml:space="preserve">  - poskytnuté jednorázovo</t>
  </si>
  <si>
    <r>
      <t>Zdroje na obstaranie a technické zhodnotenie majetku  z fondu reprodukcie</t>
    </r>
    <r>
      <rPr>
        <sz val="12"/>
        <rFont val="Times New Roman"/>
        <family val="1"/>
      </rPr>
      <t xml:space="preserve"> [R1+R2]</t>
    </r>
  </si>
  <si>
    <t>- nákup softvéru</t>
  </si>
  <si>
    <t>- náklady študentských domovov (bez zmluvných zariadení)- mzdy a odvody</t>
  </si>
  <si>
    <t>- náklady študentských domovov  (bez zmluvných zariadení) - ostatné</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</si>
  <si>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</si>
  <si>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</si>
  <si>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</si>
  <si>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</si>
  <si>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</si>
  <si>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</si>
  <si>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</si>
  <si>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T2_R1</t>
  </si>
  <si>
    <t>Tabuľka 17</t>
  </si>
  <si>
    <t>T13_SG(SH)</t>
  </si>
  <si>
    <t>V stĺpci G uvedie vysoká škola objem nákladov na mzdy krytých z iných zdrojov ako je štátny rozpočet.</t>
  </si>
  <si>
    <t xml:space="preserve">Výdavky na sociálne štipendiá (§ 96 zákona) za kalendárny rok </t>
  </si>
  <si>
    <t>T9_R2</t>
  </si>
  <si>
    <t>z EÚ</t>
  </si>
  <si>
    <r>
      <t xml:space="preserve">Niektoré polia tabuliek sa počítajú alebo inak odvodzujú z iných polí. Tieto polia sú označené </t>
    </r>
    <r>
      <rPr>
        <b/>
        <sz val="12"/>
        <rFont val="Times New Roman"/>
        <family val="1"/>
        <charset val="238"/>
      </rPr>
      <t xml:space="preserve">žltou farbou </t>
    </r>
    <r>
      <rPr>
        <sz val="12"/>
        <rFont val="Times New Roman"/>
        <family val="1"/>
        <charset val="238"/>
      </rPr>
      <t xml:space="preserve">a vysoká škola </t>
    </r>
    <r>
      <rPr>
        <b/>
        <sz val="12"/>
        <rFont val="Times New Roman"/>
        <family val="1"/>
        <charset val="238"/>
      </rPr>
      <t>ich nevyplňuje. Polia, ktoré je potrebné vyplniť, sú označené zelenou farbou. Polia, v ktorých nemôže byť žiadny údaj, sú označené X.</t>
    </r>
  </si>
  <si>
    <t>T16_V2</t>
  </si>
  <si>
    <r>
      <t>Dotácie z rozpočtov obcí a z rozpočtov vyšších územných celkov</t>
    </r>
    <r>
      <rPr>
        <sz val="12"/>
        <rFont val="Times New Roman"/>
        <family val="1"/>
      </rPr>
      <t xml:space="preserve"> [SUM(R2a:R2...)]</t>
    </r>
  </si>
  <si>
    <t>Prostriedky zo zahraničných projektov na budúce aktivity</t>
  </si>
  <si>
    <t>Ostatné</t>
  </si>
  <si>
    <t xml:space="preserve">1) V stĺpcoch B a D sa uvádza prepočítaný počet študentov určený ako počet osobomesiacov, počas ktorých bolo poskytované sociálne štipendium </t>
  </si>
  <si>
    <t>finančné fondy</t>
  </si>
  <si>
    <t>stav bankových účtov</t>
  </si>
  <si>
    <t>štrukturálne fondy EÚ</t>
  </si>
  <si>
    <t>dotácie mimo dotačnej zmluvy a mimo dotácií zo štrukturálnych fondov EÚ</t>
  </si>
  <si>
    <t>2) uvádzajte počet denných študentov I. a II. stupňa štúdia počas výučbového obdobia, najviac však 10 mesiacov  a denných študentov III. stupňa štúdia (doktorandov)  vrátane hlavných prázdnin maximálne 12 mesiacov</t>
  </si>
  <si>
    <t xml:space="preserve"> - tvorba sociálneho fondu  (účet 527 001)</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</si>
  <si>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</si>
  <si>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</si>
  <si>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</si>
  <si>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</si>
  <si>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1) vrátane tvorby z nerozdeleného zisku z minulých rokov</t>
  </si>
  <si>
    <t>2) len ak umožňuje zákon</t>
  </si>
  <si>
    <t>3) uvádza sa v prípade, ak si vysoká škola vytvorila osobitný bankový účet na krytie fondu - napríklad  fondu reprodukcie</t>
  </si>
  <si>
    <t>- z ubytovania študentov (účet 602 001)</t>
  </si>
  <si>
    <t>- zo stravných lístkov študentov a doktorandov (účet 602 009)</t>
  </si>
  <si>
    <t>- z ubytovania a stravovania iných fyzických osôb (účet 602 008 a 602 010)</t>
  </si>
  <si>
    <t>T1_R12 a T1_R13</t>
  </si>
  <si>
    <t>- drobný nehmotný majetok  (účet 518 014)</t>
  </si>
  <si>
    <t>- používanie plavárne (účet 518 019)</t>
  </si>
  <si>
    <t>- z dotačného účtu  (účet 644 001)</t>
  </si>
  <si>
    <t>- z ostatných účtov  (účet 644 002)</t>
  </si>
  <si>
    <t>- výnosy z dedičstva  (účet 649 010)</t>
  </si>
  <si>
    <t>- výnosy z duševného vlastníctva (účet 649 011)</t>
  </si>
  <si>
    <t>- oprava výnosov minulých účtovných období (účet 649 013)</t>
  </si>
  <si>
    <t>- použitie prostriedkov fondov (účet 649 014)</t>
  </si>
  <si>
    <t>- použitie prostriedkov výnosov budúcich období - projekty  (účet 649 015)</t>
  </si>
  <si>
    <t>- dobropisy minulých období (účet 649 017)</t>
  </si>
  <si>
    <t>- štipendijného fondu (účet 656 200)</t>
  </si>
  <si>
    <t>- stavebný, vodoinštalačný a elektroinštalačný materiál
 (účet 501 009)</t>
  </si>
  <si>
    <t>- potraviny (účet 501 010)</t>
  </si>
  <si>
    <t>- DHM - prístroje a zariadenia laboratórií, výpočtová technika  (účet 501 011)</t>
  </si>
  <si>
    <t>- DHM - nábytok (účet 501 012)</t>
  </si>
  <si>
    <t>- opravy a udržiavanie stavieb  (účet 511 001)</t>
  </si>
  <si>
    <t>- opravy a udržiavanie dopravných prostriedkov  (účet 511 003)</t>
  </si>
  <si>
    <t>- opravy a udržiavanie prostriedkov IT  (účet 511 004)</t>
  </si>
  <si>
    <t>- údržba a opravy meracej techniky, telovýchovných  zariadení ...(účet 511 005)</t>
  </si>
  <si>
    <t>- ostatná údržba a opravy (účet 511 099)</t>
  </si>
  <si>
    <t>- prenájom zariadení (účet 518 002)</t>
  </si>
  <si>
    <t>- prenájom priestorov  (účet 518 001)</t>
  </si>
  <si>
    <t>- ďalšie vzdelávanie zamestnancov  (účet 518 005)</t>
  </si>
  <si>
    <t>- počítačové siete a prenosy údajov  (účet 518 007)</t>
  </si>
  <si>
    <t>- revízie zariadení (účet 518 010)</t>
  </si>
  <si>
    <t>- čistenie verejných priestranstiev (účet 518 011)</t>
  </si>
  <si>
    <t xml:space="preserve"> - zákonné odstupné, odchodné  (účet 527 003)</t>
  </si>
  <si>
    <t xml:space="preserve"> - náhrada príjmu pri PN (účet 527 004)</t>
  </si>
  <si>
    <t xml:space="preserve"> - ochranné pracovné pomôcky podľa Zákonníka práce (účet 527 005) </t>
  </si>
  <si>
    <t xml:space="preserve"> - bankové poplatky (účet 549 002)</t>
  </si>
  <si>
    <t xml:space="preserve"> - úhrada výnosov z úrokov na dotačnom účte (účet 549 003)</t>
  </si>
  <si>
    <t>T11_R11</t>
  </si>
  <si>
    <t>Uvedie sa tvorba fondu reprodukcie v zmysle § 16a ods. 8 zákona č. 131/2002 Z. z.o vysokých školách v znení neskorších predpisov, t. j. z kreditných úrokov, kurzových ziskov.</t>
  </si>
  <si>
    <t xml:space="preserve"> - Podprogram 06K 11</t>
  </si>
  <si>
    <t>Tržby z predaja cenných papierov a podielov (účet 653)</t>
  </si>
  <si>
    <t>Výnosy z nájmu majetku  (účet 658)</t>
  </si>
  <si>
    <t>Výnosy z dlhodobého finančného majetku (účet 652)</t>
  </si>
  <si>
    <t>Prijaté príspevky od iných organizácií (účet 662)</t>
  </si>
  <si>
    <t>Prevádzkové dotácie (účet 691)</t>
  </si>
  <si>
    <t>T10_R5_SA (SB)</t>
  </si>
  <si>
    <t xml:space="preserve">   - Prvok 077 12 05</t>
  </si>
  <si>
    <t>- Podprogram 077 13</t>
  </si>
  <si>
    <t xml:space="preserve">   - Prvok 077 15 02</t>
  </si>
  <si>
    <t xml:space="preserve">   - Prvok 077 15 03</t>
  </si>
  <si>
    <t>Zamestnanci centrálnej administratívy predstavovaní zamestnancami zaradenými na rektorátoch a dekanátoch (s výnimkou prevádzkových zamestnancov zaradených v týchto útvaroch).</t>
  </si>
  <si>
    <t>Administratívni zamestnanci na pracoviskách (sekretárky).</t>
  </si>
  <si>
    <t>T6_SB</t>
  </si>
  <si>
    <t>T6_SC</t>
  </si>
  <si>
    <t>T6_SE</t>
  </si>
  <si>
    <t>T6_SF</t>
  </si>
  <si>
    <t>T6_SG</t>
  </si>
  <si>
    <t>T6_V1</t>
  </si>
  <si>
    <t>T16_V1</t>
  </si>
  <si>
    <t xml:space="preserve"> </t>
  </si>
  <si>
    <t>T17_V1</t>
  </si>
  <si>
    <t>- zúčtovanie dotácie zo ŠR na DN a HM vo výške odpisov</t>
  </si>
  <si>
    <t xml:space="preserve">- náklady na tvorbu rezervného fondu (účet 556 100) </t>
  </si>
  <si>
    <t xml:space="preserve">- náklady na tvorbu štipendijného fondu (účet 556 200) </t>
  </si>
  <si>
    <r>
      <t>Tvorba fondu reprodukcie v kalendárnom roku spolu</t>
    </r>
    <r>
      <rPr>
        <sz val="12"/>
        <rFont val="Times New Roman"/>
        <family val="1"/>
      </rPr>
      <t xml:space="preserve"> [SUM(R3:R8)] </t>
    </r>
  </si>
  <si>
    <t>- zamestnanci zaradení na ostatných pracoviskách</t>
  </si>
  <si>
    <t>Sumárny riadok osobitne financovaných súčastí verejnej vysokej školy (špecifiká).</t>
  </si>
  <si>
    <t>T8_R5</t>
  </si>
  <si>
    <t>V stĺpci A uvedie vysoká škola nevyčerpanú dotáciu (+)/nedoplatok dotácie (-) na stravu študentov k 31. 12. príslušného kalendárneho roka.</t>
  </si>
  <si>
    <t>Zákonné sociálne poistenie (účet 524)</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</si>
  <si>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</si>
  <si>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</si>
  <si>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</si>
  <si>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</si>
  <si>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</si>
  <si>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</si>
  <si>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</si>
  <si>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</si>
  <si>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Tabuľka č. 11 poskytuje informácie o objeme a štruktúre finančných zdrojov verejnej vysokej školy na obstarávanie a technické zhodnotenie dlhodobého majetku. Tabuľka neposkytuje informácie o tom, či má vysoká škola krytý fond reprodukcie.</t>
  </si>
  <si>
    <t>Počet študentov poberajúcich sociálne štipendium</t>
  </si>
  <si>
    <t>Tabuľka 8</t>
  </si>
  <si>
    <t>- zostatok nevyčerpanej dotácie (+)/ nedoplatok dotácie (-) z predchádzajúcich rokov [R6_SB=R8_SA]</t>
  </si>
  <si>
    <t>spolufinanco-
vanie zo ŠR</t>
  </si>
  <si>
    <t xml:space="preserve">Počet študentov  poberajúcich štipendium </t>
  </si>
  <si>
    <t>Počet študentov  poberajúcich štipendium</t>
  </si>
  <si>
    <t>T10_V2</t>
  </si>
  <si>
    <t>V týchto riadkoch sa uvedú sumy zodpovedajúce čerpaniu podľa štandardných podpoložiek položky 713 ekonomickej klasifikácie.</t>
  </si>
  <si>
    <t xml:space="preserve">Medzi odborných zamestnancov sa zaraďujú:
a) zo zamestnancov zaradených na katedrách resp. ústavoch všetci nepedagogickí zamestnanci  s výnimkou administratívnych zamestnancov (sekretárok)
b) zamestnanci výpočtových stredísk, edičných stredísk, knižníc, botanických záhrad, odborných dielní a iných odborných pracovísk s výnimkou administratívnych zamestnancov (sekretárok) </t>
  </si>
  <si>
    <r>
      <t xml:space="preserve">Stav fondu k 1.1. kalendárneho roku </t>
    </r>
    <r>
      <rPr>
        <sz val="12"/>
        <rFont val="Times New Roman"/>
        <family val="1"/>
        <charset val="238"/>
      </rPr>
      <t>[R1_SB = R12_SA ...]</t>
    </r>
  </si>
  <si>
    <t>Čerpanie fondu k 31. 12. kalendárneho roku</t>
  </si>
  <si>
    <t>Spolu</t>
  </si>
  <si>
    <t>Dotácia / program</t>
  </si>
  <si>
    <t>Číslo riadku</t>
  </si>
  <si>
    <t>Tabuľka 2</t>
  </si>
  <si>
    <t>Tabuľka 3</t>
  </si>
  <si>
    <t>Tabuľka 4</t>
  </si>
  <si>
    <t>Tabuľka 5</t>
  </si>
  <si>
    <t>Tabuľka 6</t>
  </si>
  <si>
    <t>Tabuľka 7</t>
  </si>
  <si>
    <t>V prípade, že má verejná vysoká škola vytvorený na krytie fondu osobitný bankový účet, uvedie sa stav tohto účtu. Vytváranie osobitných bankových účtov na krytie fondov nie je povinné, ale prevažne sa vytvára osobitný účet pre fond reprodukcie.</t>
  </si>
  <si>
    <t>Dotácia spolu</t>
  </si>
  <si>
    <t>Stav fondu reprodukcie k 1.1.</t>
  </si>
  <si>
    <t>T3_V2</t>
  </si>
  <si>
    <t>T5_V2</t>
  </si>
  <si>
    <t>T2_V1</t>
  </si>
  <si>
    <t>T2_R1, R1a,...</t>
  </si>
  <si>
    <t>T2_R2, R2a...</t>
  </si>
  <si>
    <t>T2_R3, R3a...</t>
  </si>
  <si>
    <t>T2_R4, R4a...</t>
  </si>
  <si>
    <t xml:space="preserve">- účelová dotácia v danom kalendárnom roku </t>
  </si>
  <si>
    <t>T1_V1</t>
  </si>
  <si>
    <t>Kód vysvetlivky</t>
  </si>
  <si>
    <t>SPOL_1</t>
  </si>
  <si>
    <t>SPOL_2</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</si>
  <si>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</si>
  <si>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</si>
  <si>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</si>
  <si>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</si>
  <si>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</si>
  <si>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</si>
  <si>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</si>
  <si>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</si>
  <si>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</si>
  <si>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</si>
  <si>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</si>
  <si>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</si>
  <si>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</si>
  <si>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2)   Výnosy z Fondu reprodukcie možno účtovať len v súvislosti s krytím nákladov na vedenie príslušného bankového účtu a nákladov vyplývajúcich z kurzových strát
      v zmysle  16a ods. 8 zákona. </t>
  </si>
  <si>
    <t>T5_R88-R91</t>
  </si>
  <si>
    <t xml:space="preserve">    - dohody o brigádnickej práci študentov (účet 521 011)</t>
  </si>
  <si>
    <t>T9_V2</t>
  </si>
  <si>
    <t>4a</t>
  </si>
  <si>
    <t xml:space="preserve">Základ pre prídel do štipendijného fondu </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</si>
  <si>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</si>
  <si>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Priemerné štipendium na 1 študenta na mesiac </t>
    </r>
    <r>
      <rPr>
        <sz val="12"/>
        <rFont val="Times New Roman"/>
        <family val="1"/>
        <charset val="238"/>
      </rPr>
      <t xml:space="preserve"> [R1_SA/R2_SB resp. R1_SC/R2_SD] </t>
    </r>
  </si>
  <si>
    <r>
      <t xml:space="preserve">Výnos z dotácie zo štátneho rozpočtu na študentské jedálne spolu </t>
    </r>
    <r>
      <rPr>
        <sz val="12"/>
        <rFont val="Times New Roman"/>
        <family val="1"/>
      </rPr>
      <t>[R6+R7-R8]</t>
    </r>
  </si>
  <si>
    <t>Tabuľka č. 4 poskytuje informácie o výnosoch verejnej vysokej školy zo školného a z poplatkov spojených so štúdiom. Požadované údaje sa dotýkajú hlavnej činnosti vysokej školy.</t>
  </si>
  <si>
    <t>T6_R2:R6</t>
  </si>
  <si>
    <t>T6_R7</t>
  </si>
  <si>
    <t>T6_R10, R11</t>
  </si>
  <si>
    <t>T6_R12</t>
  </si>
  <si>
    <t>T6_R15</t>
  </si>
  <si>
    <t>T6_R15a....</t>
  </si>
  <si>
    <t>T8_V1</t>
  </si>
  <si>
    <t>T19_V1</t>
  </si>
  <si>
    <r>
      <t xml:space="preserve">Tržby za vlastné výrobky (účet 601) </t>
    </r>
    <r>
      <rPr>
        <sz val="12"/>
        <rFont val="Times New Roman"/>
        <family val="1"/>
      </rPr>
      <t>[SUM(R2:R5)]</t>
    </r>
  </si>
  <si>
    <t>Výnosy z krátkodobého finančného majetku  (účet 655)</t>
  </si>
  <si>
    <t>Zdroje na obstaranie a technické zhodnotenie dlhodobého majetku z úverov</t>
  </si>
  <si>
    <r>
      <t>Ostatné domáce príjmy s charakterom dotácie</t>
    </r>
    <r>
      <rPr>
        <sz val="12"/>
        <rFont val="Times New Roman"/>
        <family val="1"/>
      </rPr>
      <t xml:space="preserve"> [SUM(R3a:R3...)]</t>
    </r>
  </si>
  <si>
    <r>
      <t>Príjmy zo zahraničia majúce charakter dotácie</t>
    </r>
    <r>
      <rPr>
        <sz val="12"/>
        <rFont val="Times New Roman"/>
        <family val="1"/>
      </rPr>
      <t xml:space="preserve"> [SUM(R4a:R4...)]</t>
    </r>
  </si>
  <si>
    <t>Tabuľka č. 8 poskytuje informácie  o príjmoch a výdavkoch (cash) na sociálne štipendiá zo štátneho rozpočtu podľa § 96 zákona a o počte študentov poberajúcich sociálne štipendiá.</t>
  </si>
  <si>
    <t>T10_R6_SA</t>
  </si>
  <si>
    <t>- Podprogram 077 11</t>
  </si>
  <si>
    <t xml:space="preserve">   - Prvok 077 12 01</t>
  </si>
  <si>
    <t xml:space="preserve">   - Prvok 077 12 02</t>
  </si>
  <si>
    <t xml:space="preserve">   - Prvok 077 12 03</t>
  </si>
  <si>
    <t xml:space="preserve">   - Prvok 077 12 04</t>
  </si>
  <si>
    <r>
      <t xml:space="preserve">Priemerný  prepočítaný počet ubytovaných študentov </t>
    </r>
    <r>
      <rPr>
        <sz val="12"/>
        <rFont val="Times New Roman"/>
        <family val="1"/>
        <charset val="238"/>
      </rPr>
      <t>[(R2</t>
    </r>
    <r>
      <rPr>
        <sz val="12"/>
        <rFont val="Times New Roman"/>
        <family val="1"/>
        <charset val="238"/>
      </rPr>
      <t>/12]</t>
    </r>
  </si>
  <si>
    <t xml:space="preserve">T18_V1 </t>
  </si>
  <si>
    <t xml:space="preserve">Počet študentov poberajúcich sociálne štipendium </t>
  </si>
  <si>
    <t>- vysokoškolské podniky</t>
  </si>
  <si>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</si>
  <si>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</si>
  <si>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</si>
  <si>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</si>
  <si>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</si>
  <si>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T21_V1</t>
  </si>
  <si>
    <t>Nákup budov a stavieb</t>
  </si>
  <si>
    <t>A</t>
  </si>
  <si>
    <t>B</t>
  </si>
  <si>
    <t>C</t>
  </si>
  <si>
    <t>E</t>
  </si>
  <si>
    <t>F</t>
  </si>
  <si>
    <t>G</t>
  </si>
  <si>
    <t>H</t>
  </si>
  <si>
    <t>I</t>
  </si>
  <si>
    <t>Vysvetlivka</t>
  </si>
  <si>
    <t>D</t>
  </si>
  <si>
    <t>Bankový účet</t>
  </si>
  <si>
    <t>T10_V1</t>
  </si>
  <si>
    <t>T4_V1</t>
  </si>
  <si>
    <t xml:space="preserve">Ostatné dane a poplatky (účet 538) </t>
  </si>
  <si>
    <t>Realizácia stavieb a ich technického zhodnotenia</t>
  </si>
  <si>
    <t>- ostatné tržby za vlastné výrobky</t>
  </si>
  <si>
    <t>- študentské domovy</t>
  </si>
  <si>
    <t>z toho:</t>
  </si>
  <si>
    <t>Bežné dotácie</t>
  </si>
  <si>
    <t>Kapitálové dotácie</t>
  </si>
  <si>
    <r>
      <t>Spolu</t>
    </r>
    <r>
      <rPr>
        <sz val="12"/>
        <rFont val="Times New Roman"/>
        <family val="1"/>
      </rPr>
      <t xml:space="preserve"> [R1+R2+R3+R4]</t>
    </r>
  </si>
  <si>
    <t>Objem zdrojov</t>
  </si>
  <si>
    <t xml:space="preserve">Nákup ostatného dlhodobého majetku </t>
  </si>
  <si>
    <t>Ostatné fondy</t>
  </si>
  <si>
    <t>Tabuľka 1</t>
  </si>
  <si>
    <t>T6_SA, SB, SC</t>
  </si>
  <si>
    <t>T16_R1</t>
  </si>
  <si>
    <r>
      <t xml:space="preserve">Vysvetlivky k tabuľkám sú organizované v dvoch stĺpcoch. 
</t>
    </r>
    <r>
      <rPr>
        <b/>
        <sz val="12"/>
        <rFont val="Times New Roman"/>
        <family val="1"/>
        <charset val="238"/>
      </rPr>
      <t xml:space="preserve">Prvý stĺpec </t>
    </r>
    <r>
      <rPr>
        <sz val="12"/>
        <rFont val="Times New Roman"/>
        <family val="1"/>
        <charset val="238"/>
      </rPr>
      <t xml:space="preserve">označený ako </t>
    </r>
    <r>
      <rPr>
        <b/>
        <sz val="12"/>
        <rFont val="Times New Roman"/>
        <family val="1"/>
        <charset val="238"/>
      </rPr>
      <t xml:space="preserve">"Kód vysvetlivky" </t>
    </r>
    <r>
      <rPr>
        <sz val="12"/>
        <rFont val="Times New Roman"/>
        <family val="1"/>
        <charset val="238"/>
      </rPr>
      <t xml:space="preserve">obsahuje označenie vysvetlivky, ktoré určuje, ku ktorej tabuľke a ku ktorej časti tabuľky sa vysvetlivka vzťahuje. Význam použitých kódov je illustrovaný na nasledovných príkladoch:
</t>
    </r>
    <r>
      <rPr>
        <b/>
        <sz val="12"/>
        <rFont val="Times New Roman"/>
        <family val="1"/>
        <charset val="238"/>
      </rPr>
      <t>Príklad č. 1:</t>
    </r>
    <r>
      <rPr>
        <sz val="12"/>
        <rFont val="Times New Roman"/>
        <family val="1"/>
        <charset val="238"/>
      </rPr>
      <t xml:space="preserve"> T1_R10 - vysvetlivka sa vzťahuje k tabuľke č.1, k riadku 10
</t>
    </r>
    <r>
      <rPr>
        <b/>
        <sz val="12"/>
        <rFont val="Times New Roman"/>
        <family val="1"/>
        <charset val="238"/>
      </rPr>
      <t>Príklad č. 2:</t>
    </r>
    <r>
      <rPr>
        <sz val="12"/>
        <rFont val="Times New Roman"/>
        <family val="1"/>
        <charset val="238"/>
      </rPr>
      <t xml:space="preserve"> T1_R4:R8 - vysvetlivka sa vzťahuje k tabuľke č. 1, k riadkom 4 až 8
</t>
    </r>
    <r>
      <rPr>
        <b/>
        <sz val="12"/>
        <rFont val="Times New Roman"/>
        <family val="1"/>
        <charset val="238"/>
      </rPr>
      <t>Príklad č. 3:</t>
    </r>
    <r>
      <rPr>
        <sz val="12"/>
        <rFont val="Times New Roman"/>
        <family val="1"/>
        <charset val="238"/>
      </rPr>
      <t xml:space="preserve"> T1_V1 - ide o všeobecnú vysvetlivku č. 1 k tabuľke č. 1
</t>
    </r>
    <r>
      <rPr>
        <b/>
        <sz val="12"/>
        <rFont val="Times New Roman"/>
        <family val="1"/>
        <charset val="238"/>
      </rPr>
      <t xml:space="preserve">Príklad č. 4: </t>
    </r>
    <r>
      <rPr>
        <sz val="12"/>
        <rFont val="Times New Roman"/>
        <family val="1"/>
        <charset val="238"/>
      </rPr>
      <t xml:space="preserve">T14_SA - vysvetlivka sa vzťahuje k tabuľke č. 14, k stĺpcu A
</t>
    </r>
    <r>
      <rPr>
        <b/>
        <sz val="12"/>
        <rFont val="Times New Roman"/>
        <family val="1"/>
        <charset val="238"/>
      </rPr>
      <t>Príklad č. 5:</t>
    </r>
    <r>
      <rPr>
        <sz val="12"/>
        <rFont val="Times New Roman"/>
        <family val="1"/>
        <charset val="238"/>
      </rPr>
      <t xml:space="preserve"> SPOL_1 - ide o vysvetlivku č. 1 platnú pre všetky tabuľky</t>
    </r>
  </si>
  <si>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</si>
  <si>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</si>
  <si>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</si>
  <si>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</si>
  <si>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</si>
  <si>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</si>
  <si>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</si>
  <si>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</si>
  <si>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</si>
  <si>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</si>
  <si>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</si>
  <si>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</si>
  <si>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</si>
  <si>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T13_V2</t>
  </si>
  <si>
    <t>Položka</t>
  </si>
  <si>
    <t>Hlavná činnosť</t>
  </si>
  <si>
    <t>Podnikateľská činnosť</t>
  </si>
  <si>
    <t>Rezervný fond</t>
  </si>
  <si>
    <t>Fond reprodukcie</t>
  </si>
  <si>
    <t>Štipendijný fond</t>
  </si>
  <si>
    <t>Návrh na prídel do štipendijného fondu</t>
  </si>
  <si>
    <t>Pokuty a penále (účet 641+642)</t>
  </si>
  <si>
    <t>Platby za odpísané pohľadávky  (účet 643)</t>
  </si>
  <si>
    <t>Kurzové zisky  (účet 645)</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</si>
  <si>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</si>
  <si>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</si>
  <si>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T6_V2</t>
  </si>
  <si>
    <t>T13_V1</t>
  </si>
  <si>
    <t>T13_R1</t>
  </si>
  <si>
    <t>T18_V1</t>
  </si>
  <si>
    <t>Tržby z predaja dlhodobého NM a HM (účet 651)</t>
  </si>
  <si>
    <t>Výnosy z precenenia cenných papierov (účet 657)</t>
  </si>
  <si>
    <t>- interiérové vybavenie  (713 001)</t>
  </si>
  <si>
    <t>-  výpočtová technika  (713 002)</t>
  </si>
  <si>
    <t xml:space="preserve"> - prevádzkové stroje, prístroje, zariadenia, technika a náradie (713 004)</t>
  </si>
  <si>
    <t xml:space="preserve">  - špeciálne stroje, prístroje, zariadenia, technika, náradie a materiál  (713 005)</t>
  </si>
  <si>
    <t>Počty ubytovaných</t>
  </si>
  <si>
    <t>Ostatné výnosy zo študentských domovov</t>
  </si>
  <si>
    <t>1) výnosy a náklady z podnikateľskej činnosti sa neuvádzajú</t>
  </si>
  <si>
    <t>Výnosy z poplatkov za ubytovanie od študentov počas výučbového obdobia (10 mesiacov)</t>
  </si>
  <si>
    <t>1) výnosy a náklady z podnikateľskej činnosti sa neuvádzajú, neuvádzajú sa ani výnosy a náklady súvisiace so stravovaním zamestnancov</t>
  </si>
  <si>
    <t>- tržby za stravné lístky študentov</t>
  </si>
  <si>
    <t>- ostatné tržby súvisiace so stravovaním študentov</t>
  </si>
  <si>
    <r>
      <t>Tržby jedální súvisiace so stravovaním študentov v kalendárnom roku spolu</t>
    </r>
    <r>
      <rPr>
        <sz val="12"/>
        <rFont val="Times New Roman"/>
        <family val="1"/>
      </rPr>
      <t xml:space="preserve"> [R3+R4]</t>
    </r>
  </si>
  <si>
    <r>
      <t xml:space="preserve"> - náklady na jedlá študentov</t>
    </r>
    <r>
      <rPr>
        <vertAlign val="superscript"/>
        <sz val="12"/>
        <rFont val="Times New Roman"/>
        <family val="1"/>
        <charset val="238"/>
      </rPr>
      <t>3)</t>
    </r>
  </si>
  <si>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</si>
  <si>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</si>
  <si>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</si>
  <si>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</si>
  <si>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</si>
  <si>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T10_V3</t>
  </si>
  <si>
    <t xml:space="preserve">sociálne štipendiá </t>
  </si>
  <si>
    <t>študentské domovy</t>
  </si>
  <si>
    <t>študentské jedálne</t>
  </si>
  <si>
    <t xml:space="preserve">zdroje obstarania a technického zhodnotenia majetku </t>
  </si>
  <si>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</si>
  <si>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</si>
  <si>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</si>
  <si>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Náklady študentských domovov  spolu </t>
    </r>
    <r>
      <rPr>
        <sz val="12"/>
        <rFont val="Times New Roman"/>
        <family val="1"/>
      </rPr>
      <t>[R10+R11]</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</si>
  <si>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</si>
  <si>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</si>
  <si>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</si>
  <si>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</si>
  <si>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2) V stĺpcoch B a D sa uvádza celkový (fyzický) počet študentov, ktorým bolo v príslušnom kalendárnom roku poskytnuté sociálne štipendium bez ohľadu na počet mesiacov. </t>
  </si>
  <si>
    <t xml:space="preserve">                                                                                                                                                                                                                                                                                                                                                                                                                                                                                                                                                                                                                                                                                                                                                                                                                                                                                                                                                                                                                                                                                                                                                                                                                                                                                                                                                                                                                                                                                                                                                                                                                                                                                                                                                                                                                                                                                                                                                                                                                                                                                                                                                                                                                                                                                                                                                                                                                                                                                                                                                                                                                                                                                                                                                                                                                                                                                                                                                                                                                                                                                                                                                                                                                                                                                                                                                                                                                                                                                                                                                                                                                                                                                                                                                                                                                                                                                                                                                                                                                                                                                                                                                                                                                                                                                                                                                                                                                                                                                                                                                                                          </t>
  </si>
  <si>
    <t xml:space="preserve">  </t>
  </si>
  <si>
    <r>
      <t xml:space="preserve">- tvorba fondu z hospodárskeho výsledku (účet 413  111)  </t>
    </r>
    <r>
      <rPr>
        <vertAlign val="superscript"/>
        <sz val="12"/>
        <rFont val="Times New Roman"/>
        <family val="1"/>
        <charset val="238"/>
      </rPr>
      <t xml:space="preserve">1) </t>
    </r>
  </si>
  <si>
    <t>- tvorba fondu prevodom z rezervného fondu (účet  413 114)</t>
  </si>
  <si>
    <t>- tvorba fondu z darov a z dedičstva (účet 413 112)</t>
  </si>
  <si>
    <r>
      <t xml:space="preserve">- ostatná tvorba (účet 413 113) </t>
    </r>
    <r>
      <rPr>
        <vertAlign val="superscript"/>
        <sz val="12"/>
        <rFont val="Times New Roman"/>
        <family val="1"/>
        <charset val="238"/>
      </rPr>
      <t xml:space="preserve">2) </t>
    </r>
  </si>
  <si>
    <t>1b</t>
  </si>
  <si>
    <t>2b</t>
  </si>
  <si>
    <t>3b</t>
  </si>
  <si>
    <t>4b</t>
  </si>
  <si>
    <t>15b</t>
  </si>
  <si>
    <t>15c</t>
  </si>
  <si>
    <t>15d</t>
  </si>
  <si>
    <t xml:space="preserve">Názov verejnej vysokej školy: </t>
  </si>
  <si>
    <t>T10_R10</t>
  </si>
  <si>
    <t>bez zmien</t>
  </si>
  <si>
    <t>Priemerný mesačný náklad na doktoranda</t>
  </si>
  <si>
    <t xml:space="preserve"> - Podprogram 06K 12            </t>
  </si>
  <si>
    <t>T9_R1_SC_SD</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</si>
  <si>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</si>
  <si>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</si>
  <si>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</si>
  <si>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</si>
  <si>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</si>
  <si>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</si>
  <si>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</si>
  <si>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</si>
  <si>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</si>
  <si>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</si>
  <si>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</si>
  <si>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</si>
  <si>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</si>
  <si>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</si>
  <si>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</si>
  <si>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</si>
  <si>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</si>
  <si>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</si>
  <si>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</si>
  <si>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</si>
  <si>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</si>
  <si>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</si>
  <si>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</si>
  <si>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</si>
  <si>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</si>
  <si>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</si>
  <si>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</si>
  <si>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</si>
  <si>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</si>
  <si>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</si>
  <si>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</si>
  <si>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</si>
  <si>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</si>
  <si>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</si>
  <si>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</si>
  <si>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</si>
  <si>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</si>
  <si>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</si>
  <si>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</si>
  <si>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</si>
  <si>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</si>
  <si>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</si>
  <si>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</si>
  <si>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</si>
  <si>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</si>
  <si>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</si>
  <si>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</si>
  <si>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</si>
  <si>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</si>
  <si>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</si>
  <si>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</si>
  <si>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</si>
  <si>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</si>
  <si>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</si>
  <si>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</si>
  <si>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</si>
  <si>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</si>
  <si>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</si>
  <si>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</si>
  <si>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</si>
  <si>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</si>
  <si>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</si>
  <si>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</si>
  <si>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</si>
  <si>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</si>
  <si>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</si>
  <si>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</si>
  <si>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</si>
  <si>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</si>
  <si>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</si>
  <si>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</si>
  <si>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</si>
  <si>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</si>
  <si>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</si>
  <si>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</si>
  <si>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</si>
  <si>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</si>
  <si>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</si>
  <si>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</si>
  <si>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</si>
  <si>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</si>
  <si>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</si>
  <si>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</si>
  <si>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</si>
  <si>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</si>
  <si>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</si>
  <si>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</si>
  <si>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</si>
  <si>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</si>
  <si>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</si>
  <si>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</si>
  <si>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</si>
  <si>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</si>
  <si>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</si>
  <si>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</si>
  <si>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</si>
  <si>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</si>
  <si>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</si>
  <si>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</si>
  <si>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</si>
  <si>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</si>
  <si>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</si>
  <si>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</si>
  <si>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</si>
  <si>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</si>
  <si>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</si>
  <si>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</si>
  <si>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</si>
  <si>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</si>
  <si>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</si>
  <si>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</si>
  <si>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</si>
  <si>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</si>
  <si>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</si>
  <si>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</si>
  <si>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</si>
  <si>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</si>
  <si>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</si>
  <si>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</si>
  <si>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</si>
  <si>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</si>
  <si>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</si>
  <si>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</si>
  <si>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Korekcia</t>
  </si>
  <si>
    <t>Netto</t>
  </si>
  <si>
    <t>Predch. účt. obdobie</t>
  </si>
  <si>
    <t>Tabuľka č. 24: Súvaha - Strana aktív</t>
  </si>
  <si>
    <t xml:space="preserve">   Oceniteľné práva 014-(074+091AÚ)</t>
  </si>
  <si>
    <t xml:space="preserve"> Brutto
(v Eur)</t>
  </si>
  <si>
    <t>T22_V1</t>
  </si>
  <si>
    <t>T23_V1</t>
  </si>
  <si>
    <t>Tabuľka 22</t>
  </si>
  <si>
    <t>Tabuľka 23</t>
  </si>
  <si>
    <t>Tabuľka č. 6 poskytuje informácie o počte a štruktúre zamestnancov a objeme nákladov na mzdy verejnej vysokej školy (bez odvodov).</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</si>
  <si>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</si>
  <si>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</si>
  <si>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</si>
  <si>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</si>
  <si>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</si>
  <si>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</si>
  <si>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</si>
  <si>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</si>
  <si>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</si>
  <si>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</si>
  <si>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</si>
  <si>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</si>
  <si>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</si>
  <si>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</si>
  <si>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</si>
  <si>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</si>
  <si>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</si>
  <si>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Zákonné soc. poistenie a zdr.pois.</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</si>
  <si>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</si>
  <si>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</si>
  <si>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</si>
  <si>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</si>
  <si>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</si>
  <si>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</si>
  <si>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</si>
  <si>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</si>
  <si>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</si>
  <si>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</si>
  <si>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</si>
  <si>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</si>
  <si>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</si>
  <si>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</si>
  <si>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</si>
  <si>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</si>
  <si>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</si>
  <si>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</si>
  <si>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</si>
  <si>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</si>
  <si>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</si>
  <si>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</si>
  <si>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</si>
  <si>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</si>
  <si>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</si>
  <si>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</si>
  <si>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</si>
  <si>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</si>
  <si>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</si>
  <si>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</si>
  <si>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</si>
  <si>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</si>
  <si>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</si>
  <si>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</si>
  <si>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</si>
  <si>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</si>
  <si>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</si>
  <si>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</si>
  <si>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Náklady na krátkod. finančný maj.</t>
  </si>
  <si>
    <t>29</t>
  </si>
  <si>
    <t>Tvorba fondov</t>
  </si>
  <si>
    <t>30</t>
  </si>
  <si>
    <t xml:space="preserve">Náklady na precenenie cen.pap. </t>
  </si>
  <si>
    <t>31</t>
  </si>
  <si>
    <t>Tvorba a zúčt. opravných položiek</t>
  </si>
  <si>
    <t>32</t>
  </si>
  <si>
    <t>33</t>
  </si>
  <si>
    <t>Poskytnuté príspevky org. zlož.</t>
  </si>
  <si>
    <t>34</t>
  </si>
  <si>
    <t>Poskyt. príspevky iným účt. jednot.</t>
  </si>
  <si>
    <t>35</t>
  </si>
  <si>
    <t>Poskytnuté príspevky fyz. osobám</t>
  </si>
  <si>
    <t>36</t>
  </si>
  <si>
    <t>Poskyt. príspevky z verejnej zbierky</t>
  </si>
  <si>
    <t>37</t>
  </si>
  <si>
    <t>38</t>
  </si>
  <si>
    <t>Tržby za vlastné výrobky</t>
  </si>
  <si>
    <t>39</t>
  </si>
  <si>
    <t>Tržby z predaja služieb</t>
  </si>
  <si>
    <t>40</t>
  </si>
  <si>
    <t>Tržby za predaný tovar</t>
  </si>
  <si>
    <t>41</t>
  </si>
  <si>
    <t>Zmenaq stavu zásob ned. výroby</t>
  </si>
  <si>
    <t>42</t>
  </si>
  <si>
    <t>Zmena stavu zásob polotovarov</t>
  </si>
  <si>
    <t>43</t>
  </si>
  <si>
    <t>Zmena stavu zásob výrobkov</t>
  </si>
  <si>
    <t>44</t>
  </si>
  <si>
    <t>Zmena stavu zásob zvierat</t>
  </si>
  <si>
    <t>45</t>
  </si>
  <si>
    <t>Aktivácia materiálu a tovaru</t>
  </si>
  <si>
    <t>46</t>
  </si>
  <si>
    <t>Aktivácia vnútroorganizačných služieb</t>
  </si>
  <si>
    <t>47</t>
  </si>
  <si>
    <t>Aktivácia dlhodobého nehmot. majetku</t>
  </si>
  <si>
    <t>48</t>
  </si>
  <si>
    <t>Aktivácia dlhodobého hmotného majet.</t>
  </si>
  <si>
    <t>49</t>
  </si>
  <si>
    <t>50</t>
  </si>
  <si>
    <t>51</t>
  </si>
  <si>
    <t>Platby za odpísané pohľadávky</t>
  </si>
  <si>
    <t>52</t>
  </si>
  <si>
    <t>53</t>
  </si>
  <si>
    <t>Kurzové zisky</t>
  </si>
  <si>
    <t>54</t>
  </si>
  <si>
    <t>Prijaté dary</t>
  </si>
  <si>
    <t>55</t>
  </si>
  <si>
    <t>Osobitné výnosy</t>
  </si>
  <si>
    <t>56</t>
  </si>
  <si>
    <t>57</t>
  </si>
  <si>
    <t>Iné ostatné výnosy</t>
  </si>
  <si>
    <t>58</t>
  </si>
  <si>
    <t>Tržby z predaja dlhodobého majetku</t>
  </si>
  <si>
    <t>59</t>
  </si>
  <si>
    <t>Výnosy z dlhodobého finančného maj.</t>
  </si>
  <si>
    <t>60</t>
  </si>
  <si>
    <t>Tržby z predaja cenných papierov a pod.</t>
  </si>
  <si>
    <t>61</t>
  </si>
  <si>
    <t>Tržby z predaja materiálu</t>
  </si>
  <si>
    <t>62</t>
  </si>
  <si>
    <t>Výnosy z krátkod. finančného majetku</t>
  </si>
  <si>
    <t>63</t>
  </si>
  <si>
    <t>Výnosy z použitia fondu</t>
  </si>
  <si>
    <t>64</t>
  </si>
  <si>
    <t>Výnosy z precenenia cenných papierov</t>
  </si>
  <si>
    <t>65</t>
  </si>
  <si>
    <t>Výnosy z nájmu majetku</t>
  </si>
  <si>
    <t>66</t>
  </si>
  <si>
    <t>Prijaté príspevky od organizačných zložiek</t>
  </si>
  <si>
    <t>67</t>
  </si>
  <si>
    <t>Prijaté príspevky od iných organizácií</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</si>
  <si>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</si>
  <si>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</si>
  <si>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</si>
  <si>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</si>
  <si>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</si>
  <si>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</si>
  <si>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</si>
  <si>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</si>
  <si>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</si>
  <si>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</si>
  <si>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</si>
  <si>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</si>
  <si>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</si>
  <si>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</si>
  <si>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</si>
  <si>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</si>
  <si>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</si>
  <si>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</si>
  <si>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</si>
  <si>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</si>
  <si>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</si>
  <si>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t>výdavky na obstaranie a technické zhodnotenie majetku</t>
  </si>
  <si>
    <t>štipendiá z vlastných zdrojov</t>
  </si>
  <si>
    <t xml:space="preserve">motivačné štipendiá  </t>
  </si>
  <si>
    <t>štruktúra účtu 384 - výnosy budúcich období</t>
  </si>
  <si>
    <r>
      <t>Spolu</t>
    </r>
    <r>
      <rPr>
        <sz val="12"/>
        <rFont val="Times New Roman"/>
        <family val="1"/>
      </rPr>
      <t xml:space="preserve"> [R1+R6+R7+R8]</t>
    </r>
  </si>
  <si>
    <t>Súvzťažnosti</t>
  </si>
  <si>
    <r>
      <t xml:space="preserve">2) všetky údaje o výnosoch a nákladoch  sa uvádzajú </t>
    </r>
    <r>
      <rPr>
        <sz val="11"/>
        <rFont val="Times New Roman"/>
        <family val="1"/>
        <charset val="238"/>
      </rPr>
      <t>v Eur</t>
    </r>
  </si>
  <si>
    <t>Zamestnanci platení z dotácie MŠVVaŠ SR</t>
  </si>
  <si>
    <t>Je súčtom príjmov VVŠ majúcich charakter dotácií okrem dotácií z kapitoly MŠVVaŠ SR.</t>
  </si>
  <si>
    <t>V stĺpci F uvedie vysoká škola osobitne zo stĺpca E objem nákladov na mzdy krytých z kapitoly MŠVVaŠ SR poskytnutých prostredníctvom dotačnej zmluvy.</t>
  </si>
  <si>
    <t>V stĺpci SA, resp. SC sa uvedú príjmy z dotácie na sociálne štipendiá poskytnuté prostredníctvom  kapitoly MŠVVaŠ SR na základe dotačnej zmluvy v danom kalendárnom roku.</t>
  </si>
  <si>
    <r>
      <t xml:space="preserve">4) uvádzajú sa </t>
    </r>
    <r>
      <rPr>
        <b/>
        <sz val="11"/>
        <rFont val="Times New Roman"/>
        <family val="1"/>
        <charset val="238"/>
      </rPr>
      <t>všetky jedlá vydané študentom v zmluvných zariadeniach</t>
    </r>
    <r>
      <rPr>
        <sz val="11"/>
        <rFont val="Times New Roman"/>
        <family val="1"/>
        <charset val="238"/>
      </rPr>
      <t>, na ktoré sa poskytuje dotácia</t>
    </r>
  </si>
  <si>
    <t>T13_R11_SE(SF)</t>
  </si>
  <si>
    <t xml:space="preserve">Nevyčerpaná dotácia (+) / nedoplatok dotácie (-) k 31. 12. predchádzajúceho roka  
[R4_SC = R6_SA]                         </t>
  </si>
  <si>
    <t>T1_R1:R15</t>
  </si>
  <si>
    <t>Všeobecná poznámka č. 1</t>
  </si>
  <si>
    <t>doktorandi a doktorandské štipendiá</t>
  </si>
  <si>
    <t>86a</t>
  </si>
  <si>
    <t>Projektovaná lôžková kapacita študentského domova k 31. 12. kalendárneho roka (v počte miest)</t>
  </si>
  <si>
    <t>T9_R6_SA_AB</t>
  </si>
  <si>
    <t xml:space="preserve">1) V stĺpcoch B a D sa uvádza prepočítaný počet študentov určený ako počet osobomesiacov, počas ktorých bolo poskytované štipendium </t>
  </si>
  <si>
    <t>2) V stĺpcoch B a D sa uvádza celkový (fyzický) počet študentov, ktorým bolo v príslušnom roku poskytované štipendium .</t>
  </si>
  <si>
    <t>F = A+B+C+D+E</t>
  </si>
  <si>
    <t>J</t>
  </si>
  <si>
    <t>K</t>
  </si>
  <si>
    <t>10a</t>
  </si>
  <si>
    <t>G=A+B+C+D+E+F</t>
  </si>
  <si>
    <t>Poskytnuté príspevky z podielu zaplatenej dane</t>
  </si>
  <si>
    <t>Zost. cena predaného DNM a DHM</t>
  </si>
  <si>
    <t>T4_R4</t>
  </si>
  <si>
    <t>Vysoká škola uvedie v samostatnom riadku objem výnosov zo školného za štúdium v externej forme štúdia</t>
  </si>
  <si>
    <t xml:space="preserve">zabezpečenie mobilít v súlade s medzinárodnými zmluvami </t>
  </si>
  <si>
    <t>Peniaze na ceste (účet 261)</t>
  </si>
  <si>
    <r>
      <t xml:space="preserve">Tabuľka č. 22 poskytuje informácie o výkaze ziskov a strát sumár za VVŠ </t>
    </r>
    <r>
      <rPr>
        <b/>
        <sz val="12"/>
        <rFont val="Times New Roman"/>
        <family val="1"/>
        <charset val="238"/>
      </rPr>
      <t xml:space="preserve">za oblasť sociálnej podpory študentov </t>
    </r>
    <r>
      <rPr>
        <sz val="12"/>
        <rFont val="Times New Roman"/>
        <family val="1"/>
        <charset val="238"/>
      </rPr>
      <t xml:space="preserve"> časť </t>
    </r>
    <r>
      <rPr>
        <b/>
        <sz val="12"/>
        <rFont val="Times New Roman"/>
        <family val="1"/>
        <charset val="238"/>
      </rPr>
      <t xml:space="preserve">"Výnosy". </t>
    </r>
    <r>
      <rPr>
        <sz val="12"/>
        <rFont val="Times New Roman"/>
        <family val="1"/>
        <charset val="238"/>
      </rPr>
      <t>Údaje  sa uvádzajú s presnosťou na dve desatinné miesta.</t>
    </r>
  </si>
  <si>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</si>
  <si>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</si>
  <si>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</si>
  <si>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T2</t>
  </si>
  <si>
    <t>T21_R1_SB + T11_R10a_SB - T5_R86a_SC = T21_R1_SH</t>
  </si>
  <si>
    <t>T11_R10</t>
  </si>
  <si>
    <t>T11_R10a</t>
  </si>
  <si>
    <t>T11_R13</t>
  </si>
  <si>
    <t>T2_R3</t>
  </si>
  <si>
    <t>V T11_R10a  sa uvádzajú kapitálové výdavky prijaté (cash) z prostriedkov EÚ (štrukturálnych fondov) vrátane spolufinancovania.</t>
  </si>
  <si>
    <t>T11_SB_R11</t>
  </si>
  <si>
    <t>V T11_R11 sa uvádza zostatok z kapitálovej dotácie z predchádzajúceho roku (z dotácií podľa R10 a R10a).</t>
  </si>
  <si>
    <t>T11_SB_R13</t>
  </si>
  <si>
    <t>V T11_R13 sa uvádza objem na obstaranie a technické zhodnotenie dlhodobého majetku z iných zdrojov v danom roku vrátane zostatkov na týchto zdrojoch. 
Patria sem aj dotácie z T2_R2+R3+R4.</t>
  </si>
  <si>
    <t>T11_V2</t>
  </si>
  <si>
    <t>T11_V3</t>
  </si>
  <si>
    <t>T11_V4</t>
  </si>
  <si>
    <t>T11_V5</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</si>
  <si>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</si>
  <si>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</si>
  <si>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</si>
  <si>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</si>
  <si>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</si>
  <si>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r>
      <t>Vo všetkých predpísaných tabuľkách výročnej správy sa dodržiavajú nasledujúce konvencie:</t>
    </r>
    <r>
      <rPr>
        <sz val="12"/>
        <rFont val="Times New Roman"/>
        <family val="1"/>
        <charset val="238"/>
      </rPr>
      <t xml:space="preserve">
</t>
    </r>
    <r>
      <rPr>
        <b/>
        <i/>
        <sz val="12"/>
        <rFont val="Times New Roman"/>
        <family val="1"/>
        <charset val="238"/>
      </rPr>
      <t>a)</t>
    </r>
    <r>
      <rPr>
        <sz val="12"/>
        <rFont val="Times New Roman"/>
        <family val="1"/>
        <charset val="238"/>
      </rPr>
      <t xml:space="preserve"> Všetky riadky tabuliek, ktoré obsahujú údaje, sú číslované. Ak sa údaj v riadku vypočíta z údajov v iných riadkoch, je v riadku s vypočítaným údajom uvedený príslušný vzorec.
</t>
    </r>
    <r>
      <rPr>
        <b/>
        <i/>
        <sz val="12"/>
        <rFont val="Times New Roman"/>
        <family val="1"/>
        <charset val="238"/>
      </rPr>
      <t>b)</t>
    </r>
    <r>
      <rPr>
        <sz val="12"/>
        <rFont val="Times New Roman"/>
        <family val="1"/>
        <charset val="238"/>
      </rPr>
      <t xml:space="preserve"> Riadky tabuľky s hlavnými údajmi za sledovanú oblasť sú vyznačené tučným písmom. Ak v riadkoch nasledujúcich za takýmto riadkom je uvedený </t>
    </r>
    <r>
      <rPr>
        <b/>
        <u/>
        <sz val="12"/>
        <rFont val="Times New Roman"/>
        <family val="1"/>
        <charset val="238"/>
      </rPr>
      <t xml:space="preserve">podrobnejší </t>
    </r>
    <r>
      <rPr>
        <sz val="12"/>
        <rFont val="Times New Roman"/>
        <family val="1"/>
        <charset val="238"/>
      </rPr>
      <t xml:space="preserve">rozpis údaja, ktorý riadok obsahuje, je v riadku s hlavným údajom informácia, z ktorých riadkov sa daný hlavný údaj vypočíta. Riadky s rozpisom hlavného údaja začínajú znakom „-“ a sú vytlačené normálnym písmom (pozri napríklad riadky R2 až R5 v tabuľke č. 3). 
</t>
    </r>
    <r>
      <rPr>
        <b/>
        <i/>
        <sz val="12"/>
        <rFont val="Times New Roman"/>
        <family val="1"/>
        <charset val="238"/>
      </rPr>
      <t>c)</t>
    </r>
    <r>
      <rPr>
        <sz val="12"/>
        <rFont val="Times New Roman"/>
        <family val="1"/>
        <charset val="238"/>
      </rPr>
      <t xml:space="preserve"> Ak je potrebné za riadkom s údajom uviesť, že tento údaj obsahuje v sebe nejaký čiastkový údaj (napríklad koľko z uvedeného objemu išlo na výskum a vývoj), uvedie sa v riadku za údajom „z toho“ a na ďalší riadok sa uvedie uvedený čiastkový údaj. Riadok s čiastkovým údajom začína znakom „-“ (pozri napríklad riadok R51 z tabuľky č. 3 alebo riadok R60 z tabuľky č. 5)
</t>
    </r>
    <r>
      <rPr>
        <b/>
        <i/>
        <sz val="12"/>
        <rFont val="Times New Roman"/>
        <family val="1"/>
        <charset val="238"/>
      </rPr>
      <t>d)</t>
    </r>
    <r>
      <rPr>
        <sz val="12"/>
        <rFont val="Times New Roman"/>
        <family val="1"/>
        <charset val="238"/>
      </rPr>
      <t xml:space="preserve"> Výraz „SUM(R1:R5)“ znamená „súčet riadkov R1 až R5“.
</t>
    </r>
    <r>
      <rPr>
        <b/>
        <i/>
        <sz val="12"/>
        <rFont val="Times New Roman"/>
        <family val="1"/>
        <charset val="238"/>
      </rPr>
      <t xml:space="preserve">e) </t>
    </r>
    <r>
      <rPr>
        <sz val="12"/>
        <rFont val="Times New Roman"/>
        <family val="1"/>
        <charset val="238"/>
      </rPr>
      <t xml:space="preserve"> Ak tabuľka obsahuje časť, o ktorej nie je dopredu známe, koľko bude mať riadkov, vkladané riadky sa označia číslom predchádzajúceho riadku a postupne písmenami a, b, c, ... (pozri napríklad riadky R15 a R15a v tabuľke č. 6). Pri vkladaní nového riadku je potrebné postupovať nasledovne: nastaviť kurzor na voľný riadok za riadok končiaci sa písmenom, napr. 2a, cez hlavné menu vložiť riadok, resp. viac riadkov.  Údaje doplnené do takto vloženého riadku  sa automaticky prenesú do sumárneho riadku (riadok 2). Vložené riadky označte nasledujúcimi písmenami abecedy napr. 2b, 2c.  
</t>
    </r>
    <r>
      <rPr>
        <b/>
        <i/>
        <sz val="12"/>
        <rFont val="Times New Roman"/>
        <family val="1"/>
        <charset val="238"/>
      </rPr>
      <t>f)</t>
    </r>
    <r>
      <rPr>
        <sz val="12"/>
        <rFont val="Times New Roman"/>
        <family val="1"/>
        <charset val="238"/>
      </rPr>
      <t>  V poliach tabuliek, ktoré sa nevypĺňajú, je uvedený znak „X“</t>
    </r>
  </si>
  <si>
    <t xml:space="preserve">Tabuľka č. 9 poskytuje informácie o výnosoch a nákladoch študentských domovov bez zmluvných zariadení, bez výnosov a nákladov v rámci podnikateľskej činnosti, teda uvádzajú sa len výnosy a náklady súvisiace s ubytovaním študentov, informácie o lôžkovej kapacite študentských domovov a o počte ubytovaných študentov (vrátane doktorandov) a o priemerných nákladoch na študenta. </t>
  </si>
  <si>
    <t>Tabuľka č. 10 poskytuje informácie o počte vydaných jedál a o nákladoch a výnosoch študentských jedální vrátane nákladov na stravovanie v zmluvných zariadeniach. Uvádzajú sa len výnosy a náklady súvisiace so stravovaním študentov.</t>
  </si>
  <si>
    <t>V prípade zmluvného zariadenia sa uvádzajú len výnosy a náklady na stravovanie študentov, ktoré prechádzajú účtovníctvom vysokej školy.</t>
  </si>
  <si>
    <r>
      <t>Tvorba fondu v kalendárnom roku spolu</t>
    </r>
    <r>
      <rPr>
        <sz val="12"/>
        <color indexed="8"/>
        <rFont val="Times New Roman"/>
        <family val="1"/>
      </rPr>
      <t xml:space="preserve"> SUM(R3:R10) </t>
    </r>
  </si>
  <si>
    <t>- prenos zostatku dotácie do nasledujúceho kalendárneho roku [R6+R7-R15]</t>
  </si>
  <si>
    <t>Náklady na činnosť študentských jedální súvisiace so stravovaním študentov za kalendárny rok</t>
  </si>
  <si>
    <r>
      <t xml:space="preserve">Rozdiel výnosov a nákladov študentských jedální súvisiacich so stravovaním študentov  </t>
    </r>
    <r>
      <rPr>
        <sz val="12"/>
        <rFont val="Times New Roman"/>
        <family val="1"/>
        <charset val="238"/>
      </rPr>
      <t>[R1-R9]</t>
    </r>
  </si>
  <si>
    <r>
      <t xml:space="preserve">Počet vydaných jedál študentom </t>
    </r>
    <r>
      <rPr>
        <b/>
        <vertAlign val="superscript"/>
        <sz val="12"/>
        <rFont val="Times New Roman"/>
        <family val="1"/>
      </rPr>
      <t xml:space="preserve"> </t>
    </r>
    <r>
      <rPr>
        <b/>
        <sz val="12"/>
        <rFont val="Times New Roman"/>
        <family val="1"/>
      </rPr>
      <t xml:space="preserve">v kalendárnom roku  </t>
    </r>
  </si>
  <si>
    <r>
      <t>- počet vydaných jedál študentom v zmluvných zariadeniach</t>
    </r>
    <r>
      <rPr>
        <vertAlign val="superscript"/>
        <sz val="12"/>
        <rFont val="Times New Roman"/>
        <family val="1"/>
        <charset val="238"/>
      </rPr>
      <t xml:space="preserve"> 4)</t>
    </r>
  </si>
  <si>
    <t>T10_R13</t>
  </si>
  <si>
    <t>Uvedie sa projektovaná lôžková kapacita ŠD, nie počet ubytovaných študentov v danom roku.</t>
  </si>
  <si>
    <t>V riadku 3 uvedie vysoká škola celkový objem ostatných príjmov z domácich zdrojov majúcich charakter dotácií. V riadkoch 3a ... rozpíše podrobnejšie jednotlivé druhy týchto príjmov.
Patrí sem aj dotácia z Úradu vlády SR na projekty riešené v rámci Finančného mechanizmu EHP a Nórskeho finančného mechanizmu.</t>
  </si>
  <si>
    <t>výnosy VVŠ</t>
  </si>
  <si>
    <t>výnosy VVŠ zo školného a poplatkov</t>
  </si>
  <si>
    <t>náklady VVŠ</t>
  </si>
  <si>
    <t>náklady na mzdy</t>
  </si>
  <si>
    <t xml:space="preserve">T10_R14 </t>
  </si>
  <si>
    <t>Tabuľka č. 21 poskytuje informácie o štruktúre účtu 384 - výnosy budúcich období. Bilancia je realizovaná v členení na zvyšok prijatej kapitálovej dotácie zo štátneho rozpočtu a z prostriedkov EÚ používanej na kompenzáciu odpisov majetku z nej obstaraného, nevyčerpanú bežnú dotáciu na aktivity budúcich období a na finančné prostriedky zo zahraničných projektov na budúce aktivity.</t>
  </si>
  <si>
    <t>T13_R4_SD = T5_R86_SC+SD</t>
  </si>
  <si>
    <r>
      <t xml:space="preserve">Nárok na príspevok zo štátneho rozpočtu na jedlá podľa metodiky </t>
    </r>
    <r>
      <rPr>
        <sz val="12"/>
        <rFont val="Times New Roman"/>
        <family val="1"/>
      </rPr>
      <t xml:space="preserve">                                     </t>
    </r>
  </si>
  <si>
    <t xml:space="preserve"> - štipendiá doktorandov  (účet 549 001, 549 016, 549 017)</t>
  </si>
  <si>
    <r>
      <t xml:space="preserve">Dotácie z kapitol štátneho rozpočtu okrem kapitoly MŠVVaŠ SR </t>
    </r>
    <r>
      <rPr>
        <sz val="12"/>
        <rFont val="Times New Roman"/>
        <family val="1"/>
      </rPr>
      <t xml:space="preserve"> (na zdroji 111) [SUM(R1a:R1...)]</t>
    </r>
  </si>
  <si>
    <t>Nórsky a finančný mechanizmus patrí do R3 (ide o prostriedky poskytnuté Úradom vlády SR, na inom zdroji ako 111)</t>
  </si>
  <si>
    <t>Príjem z dotácie poskytnutej na sociálne štipendiá v rámci dotačnej zmluvy z kapitoly     MŠVVaŠ k 31.12.</t>
  </si>
  <si>
    <t>Fond na podporu štúdia študentov so špecifickými potrebami</t>
  </si>
  <si>
    <t>Účtová trieda 5 spolu r.01 až r.37</t>
  </si>
  <si>
    <r>
      <t xml:space="preserve">Počet študentov poberajúcich sociálne štipendiá </t>
    </r>
    <r>
      <rPr>
        <b/>
        <sz val="12"/>
        <rFont val="Times New Roman"/>
        <family val="1"/>
        <charset val="238"/>
      </rPr>
      <t xml:space="preserve"> </t>
    </r>
    <r>
      <rPr>
        <b/>
        <vertAlign val="superscript"/>
        <sz val="14"/>
        <rFont val="Times New Roman"/>
        <family val="1"/>
        <charset val="238"/>
      </rPr>
      <t>2)</t>
    </r>
  </si>
  <si>
    <t>Zvyšok prijatej kapitálovej dotácie zo štátneho rozpočtu používanej na kompenzáciu odpisov majetku z nej obstaraného</t>
  </si>
  <si>
    <r>
      <t xml:space="preserve">Zvyšok prijatej kapitálovej dotácie </t>
    </r>
    <r>
      <rPr>
        <b/>
        <sz val="10"/>
        <color indexed="8"/>
        <rFont val="Times New Roman"/>
        <family val="1"/>
        <charset val="238"/>
      </rPr>
      <t>z prostriedkov EÚ (štrukturálnych fondov)</t>
    </r>
    <r>
      <rPr>
        <b/>
        <sz val="12"/>
        <color indexed="8"/>
        <rFont val="Times New Roman"/>
        <family val="1"/>
        <charset val="238"/>
      </rPr>
      <t xml:space="preserve"> používanej na kompenzáciu odpisov majetku z nej obstaraného</t>
    </r>
  </si>
  <si>
    <r>
      <t>Priemerné náklady  na jedlo študenta v Eur [</t>
    </r>
    <r>
      <rPr>
        <sz val="12"/>
        <rFont val="Times New Roman"/>
        <family val="1"/>
        <charset val="238"/>
      </rPr>
      <t>R10</t>
    </r>
    <r>
      <rPr>
        <sz val="12"/>
        <rFont val="Times New Roman"/>
        <family val="1"/>
      </rPr>
      <t>/R13]</t>
    </r>
  </si>
  <si>
    <t xml:space="preserve">Náklady / Výnosy </t>
  </si>
  <si>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</si>
  <si>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</si>
  <si>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 xml:space="preserve">Výnos z dotácie zo štátneho rozpočtu na študentské jedálne v kalendárneho roku sa odvíja od zostatku dotácie predchádzajúceho kalendárneho roka a účelovej dotácie daného kalendárneho roka zníženej o prenos zostatku do nasledujúceho kalendárneho roka, resp. zvýšenej o nárok na poskytnutie nedoplatku. </t>
  </si>
  <si>
    <t>x</t>
  </si>
  <si>
    <t>Náklady spolu</t>
  </si>
  <si>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</si>
  <si>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</si>
  <si>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 xml:space="preserve">  - príspevok na úhradu výdavkov zahraničných študentov/lektorov  (649 016)</t>
  </si>
  <si>
    <t>- knihy, časopisy a noviny  (účet 501 001,501 051)</t>
  </si>
  <si>
    <t>- kancelárske potreby a materiál   (účet 501 003, 501 053)</t>
  </si>
  <si>
    <t>- papier  (účet 501 004, 501 054)</t>
  </si>
  <si>
    <t>- pohonné hmoty a ostatný materiál na dopravu  (účet 501 007, 501 057)</t>
  </si>
  <si>
    <t>- čistiace, hygienické a dezinfekčné potreby (účet 501 008, 501 020)</t>
  </si>
  <si>
    <t>- elektrická energia (účet 502 001, 502 051)</t>
  </si>
  <si>
    <t>- tepelná energia  (účet 502 002, 502 052)</t>
  </si>
  <si>
    <t>- vodné a stočné  (účet 502 003, 502 053)</t>
  </si>
  <si>
    <t>- plyn  (účet 502 004, 502 054)</t>
  </si>
  <si>
    <t>- palivá  (účet 502 005, 502 055)</t>
  </si>
  <si>
    <t>- domáce cestovné  (účet 512 001, 512 051)</t>
  </si>
  <si>
    <t>- telefón, fax  (účet 518 006, 518 056)</t>
  </si>
  <si>
    <t>- poštovné  (účet 518 008, 518 058)</t>
  </si>
  <si>
    <t>- odvoz odpadu  (účet 518 009, 518 059)</t>
  </si>
  <si>
    <t xml:space="preserve"> - odpisy DN a HM nadobudnutého z kapitálových dotácií zo ŠR 
(účet 551 100, 551 121, 551 123, 551 001, 551 003)</t>
  </si>
  <si>
    <t>Pozn.</t>
  </si>
  <si>
    <r>
      <t>Tržby z predaja služieb (účet 602)</t>
    </r>
    <r>
      <rPr>
        <sz val="12"/>
        <color indexed="8"/>
        <rFont val="Times New Roman"/>
        <family val="1"/>
      </rPr>
      <t xml:space="preserve"> [SUM(R7:R10)] </t>
    </r>
  </si>
  <si>
    <r>
      <t>Úroky (účet 644)</t>
    </r>
    <r>
      <rPr>
        <sz val="12"/>
        <color indexed="8"/>
        <rFont val="Times New Roman"/>
        <family val="1"/>
      </rPr>
      <t xml:space="preserve"> [R17+R18]</t>
    </r>
  </si>
  <si>
    <t>(uviesť zoznam všetkých dotácií, každú na zvláštny riadok, napr. podprogram 026 05)</t>
  </si>
  <si>
    <t>Tabuľka č. 20 poskytuje informácie  o príjmoch a výdavkoch vysokej školy na motivačné štipendiá a o počte študentov, ktorí ich poberajú v zmysle § 96a  zákona.</t>
  </si>
  <si>
    <t>uvádzajú sa štipendiá vyplatené zo štátneho rozpočtu, kód v CRŠ: 1</t>
  </si>
  <si>
    <t>T8_R1</t>
  </si>
  <si>
    <t>T19_V2</t>
  </si>
  <si>
    <t>Kód</t>
  </si>
  <si>
    <t>Názov</t>
  </si>
  <si>
    <t>Platné od</t>
  </si>
  <si>
    <t>motivačné štipendium - mimoriadny študijný výsledok</t>
  </si>
  <si>
    <t>motivačné štipendium - mimoriadny výsledok v športovej činnosti</t>
  </si>
  <si>
    <t>motivačné štipendium - mimoriadny výsledok v umeleckej činnosti</t>
  </si>
  <si>
    <t>motivačné štipendium - mimoriadny výsledok vo výskume/vývoji</t>
  </si>
  <si>
    <t>motivačné štipendium - vybrané odbory (§ 96a ods.1 písm. a))</t>
  </si>
  <si>
    <t>motivačné štipendium - vynikajúce plnenie študijných povinností</t>
  </si>
  <si>
    <t>sociálne štipendium</t>
  </si>
  <si>
    <t>štipendium poskytuje EVI</t>
  </si>
  <si>
    <t>štipendium z vlastných zdrojov vysokej školy</t>
  </si>
  <si>
    <t>vládny štipendista</t>
  </si>
  <si>
    <t>z mimo dotačných zdrojov</t>
  </si>
  <si>
    <t>základné z UD MSSR, po dizer. sk.</t>
  </si>
  <si>
    <t>základné z UD MSSR, pred dizer.sk.</t>
  </si>
  <si>
    <t>zvýšenie PhD. štipendia z UD MSSR</t>
  </si>
  <si>
    <t>Kódy z Centrálneho registra študentov</t>
  </si>
  <si>
    <t>Kódy z CRŠ</t>
  </si>
  <si>
    <t>DrŠ</t>
  </si>
  <si>
    <t>T4_R3</t>
  </si>
  <si>
    <t>T4_R5</t>
  </si>
  <si>
    <t>- iné analyticky sledované náklady (účet 511 006-008, 511 056)</t>
  </si>
  <si>
    <t xml:space="preserve"> - poistné náklady (havarijné, majetok, na študentov) (účet 549 004, 549 014, 549 015, 549 054)</t>
  </si>
  <si>
    <t>Priemerné platy</t>
  </si>
  <si>
    <t>I=H/D/12</t>
  </si>
  <si>
    <t>- vysokoškolskí učitelia s funkčným zaradením "profesor"                 *)</t>
  </si>
  <si>
    <t>*) medzi profesorov sa započítava aj funkčné zaradenie "hosťujúci profesor"</t>
  </si>
  <si>
    <t>Tabuľka 6a</t>
  </si>
  <si>
    <t>náklady na mzdy žien</t>
  </si>
  <si>
    <t xml:space="preserve">- náklady na tvorbu ostatných fondov (účty  556 510, 556 520) </t>
  </si>
  <si>
    <t>- ostatných fondov (účet  656 510, 656 520)</t>
  </si>
  <si>
    <t>T4_R2</t>
  </si>
  <si>
    <t>- náklady na tvorbu fondu na podporu štúdia študentov so špecifickými potrebami 
  (účet 556 300)</t>
  </si>
  <si>
    <t>- fondu na podporu štúdia študentov so špecifickými potrebami 
  (účet 656 300)</t>
  </si>
  <si>
    <t>Tabuľka č. 6a poskytuje informácie o počte a štruktúre žien a objeme nákladov na mzdy verejnej vysokej školy (bez odvodov).</t>
  </si>
  <si>
    <t>Stav fondu k 1. 1. kalendárneho roku  v R1 sa  rovná stavu fondu k 31.12. predchádzajúceho roku v R12.</t>
  </si>
  <si>
    <t>T6a_V1</t>
  </si>
  <si>
    <t>Súvzťažnosť tvorby štipendijného fondu z výnosov zo školného v T13_R9_SF na T4_R15_SB.</t>
  </si>
  <si>
    <r>
      <t xml:space="preserve">V riadkoch 2 až 6 uvedie vysoká škola vysokoškolských učiteľov zaradených vo </t>
    </r>
    <r>
      <rPr>
        <u/>
        <sz val="12"/>
        <color theme="1"/>
        <rFont val="Times New Roman"/>
        <family val="1"/>
        <charset val="238"/>
      </rPr>
      <t>funkciách</t>
    </r>
    <r>
      <rPr>
        <sz val="12"/>
        <color theme="1"/>
        <rFont val="Times New Roman"/>
        <family val="1"/>
        <charset val="238"/>
      </rPr>
      <t xml:space="preserve">  profesor (vrátane hosťujúcich profesorov), docent, odborný asistent, asistent a lektor.</t>
    </r>
  </si>
  <si>
    <t>T21_R1_SA + T11_R10_SB -T5_R85_SC = T21_R1_SG</t>
  </si>
  <si>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</si>
  <si>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</si>
  <si>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uvádzajú sa len štipendiá vyplatené z vlastných zdrojov, v CRŠ kód 9</t>
  </si>
  <si>
    <r>
      <t xml:space="preserve">3) uvádzajú sa </t>
    </r>
    <r>
      <rPr>
        <b/>
        <sz val="11"/>
        <rFont val="Times New Roman"/>
        <family val="1"/>
        <charset val="238"/>
      </rPr>
      <t>jedlá vydané študentom len vo vlastnej jedálni</t>
    </r>
    <r>
      <rPr>
        <sz val="11"/>
        <rFont val="Times New Roman"/>
        <family val="1"/>
        <charset val="238"/>
      </rPr>
      <t>, na ktoré sa poskytuje dotácia</t>
    </r>
  </si>
  <si>
    <t>- počet vydaných jedál študentom vo vlastných stravovacích zariadeniach3)</t>
  </si>
  <si>
    <t>T11_R2_SA (SB) = T13_R2_SC (SD)</t>
  </si>
  <si>
    <t>Ak položke požadovanej v tabuľke zodpovedá podľa predpísanej analytickej evidencie na príslušnom syntetickom  účte  nejaký špecifikcký kód (napríklad kód ekonomickej klasifikácie), uvedie sa tento kód za názvom položky.</t>
  </si>
  <si>
    <t>V stĺpci SA, resp. SC sa uvedú výdavky z dotácie na sociálne štipendiá poskytnuté študentom v danom kalendárnom roku, uvedené v Centrálnom registri študentov pod kódom 1.</t>
  </si>
  <si>
    <t>V tomto riadku uvádzajte len čerpanie sociálnych štipendií a motivačných štipendií z dotácie a z vlastných zdrojov. Táto hodnota musí byť započítaná v tvorbe fondu a tiež uvedená v T19_R1.</t>
  </si>
  <si>
    <t>Stavy na devízových účtoch je potrebné uvádzať v eurách.</t>
  </si>
  <si>
    <t>Tabuľka č.19 poskytuje informácie o objeme a štruktúre mot. štipendií  vyplácaných verejnou vysokou školou z vlastných zdrojov uvedených v Centrálnom registri študentov s kódom 9.</t>
  </si>
  <si>
    <r>
      <t>Tabuľka č. 23 poskytuje informácie o výkaze ziskov a strát sumár za VVŠ za oblasť sociálnej podpory študentov</t>
    </r>
    <r>
      <rPr>
        <sz val="12"/>
        <rFont val="Times New Roman"/>
        <family val="1"/>
        <charset val="238"/>
      </rPr>
      <t xml:space="preserve">  časť</t>
    </r>
    <r>
      <rPr>
        <b/>
        <sz val="12"/>
        <rFont val="Times New Roman"/>
        <family val="1"/>
        <charset val="238"/>
      </rPr>
      <t xml:space="preserve"> "Náklady".</t>
    </r>
    <r>
      <rPr>
        <sz val="12"/>
        <rFont val="Times New Roman"/>
        <family val="1"/>
        <charset val="238"/>
      </rPr>
      <t xml:space="preserve"> Údaje sa uvádzajú s presnosťou na dve desatinné miesta.</t>
    </r>
  </si>
  <si>
    <t>Výpočet</t>
  </si>
  <si>
    <t>Priemerné platy žien</t>
  </si>
  <si>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</si>
  <si>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</si>
  <si>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</si>
  <si>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</si>
  <si>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r>
      <t xml:space="preserve">Do tabuľky sa uvádzajú aj </t>
    </r>
    <r>
      <rPr>
        <b/>
        <sz val="10"/>
        <color indexed="10"/>
        <rFont val="Times New Roman"/>
        <family val="1"/>
        <charset val="238"/>
      </rPr>
      <t>motivačné štipendiá doktorandov</t>
    </r>
    <r>
      <rPr>
        <sz val="10"/>
        <color indexed="10"/>
        <rFont val="Times New Roman"/>
        <family val="1"/>
      </rPr>
      <t>, nie však "normálne" štipendiá doktorandov podľa platovej tabuľky!!</t>
    </r>
  </si>
  <si>
    <t>súčet HČ+PČ</t>
  </si>
  <si>
    <t>súčet HČ+PČ-daň z príjmov</t>
  </si>
  <si>
    <t>L= G+H+I+J+K</t>
  </si>
  <si>
    <t>-za dosiahnutie vynikajúceho výsledku v oblasti štúdia [R6+R7]</t>
  </si>
  <si>
    <t>-za dosiahnutie vynikajúceho výsledku vo výskume a vývoji [R9+R10]</t>
  </si>
  <si>
    <t>V stĺpci E uvedie vysoká škola objem nákladov na mzdy krytých zo štátneho rozpočtu (kód zdroja 111, 116x, 115x, 13xx, resp. kódy ďalších štrukturálnych fondov, prostredníctvom ktorých verejné vysoké školy čerpajú finančné prostriedky a ostatných zdrojov štátneho rozpočtu vykazovaných od riadku 0132 až po 0144 štatistického výkazu Škol (MŠ SR) 2-04).</t>
  </si>
  <si>
    <t>T12_SE</t>
  </si>
  <si>
    <t xml:space="preserve">Údaje sa kontrolujú na poskytnutú dotáciu  na študentské domovy (vrátane zmluvných zariadení a dotácie na valorizáciu platov zamestnancov ŠJ) </t>
  </si>
  <si>
    <t>Zmeny stavu zásob vlastnej výroby (účtová skupina 611-614)</t>
  </si>
  <si>
    <t>Aktivácia (účet 621-624)</t>
  </si>
  <si>
    <t>Príspevky z podielu zaplatenej dane (účet 665)</t>
  </si>
  <si>
    <t>- ostatné energie (502 099)</t>
  </si>
  <si>
    <t>- dopravné služby (účet 518 012, 518 512)</t>
  </si>
  <si>
    <t>- ostatné náklady z účtovej skupiny 55 (účty 552, 553, 554, 557, 558, 559)</t>
  </si>
  <si>
    <t>- chemikálie a ostatný materiál pre zabezpečenie experimentálnej výučby  (účet 501 002, 501 052)</t>
  </si>
  <si>
    <t xml:space="preserve">    - Podpora štud. so špecifickými potrebami podľa §100  (549 018) </t>
  </si>
  <si>
    <t>81a</t>
  </si>
  <si>
    <t>- náklady na tvorbu fondu reprodukcie (účet 556 400) (z predaja a likvidácie majetku)</t>
  </si>
  <si>
    <t xml:space="preserve"> - iné analyticky sledované náklady (účet 549 005-006, 549 012)</t>
  </si>
  <si>
    <t>- tvorba fondu z výnosov z predaja (a likvidácie) majetku (účet 413 117)</t>
  </si>
  <si>
    <t>- vložné na konferencie (649 018)</t>
  </si>
  <si>
    <t>T5_R90_(SA+SB)=T13_R5_SC
T5_R90_(SC+SD)=T13_R5_SD</t>
  </si>
  <si>
    <t>Náklady sú kontrolované na údaje z výkazníctva - tvorba fondu z likvidovaného / predaného majetku</t>
  </si>
  <si>
    <t>V T11_SB_R10 sa uvádzajú kapitálové dotácie prijaté (cash) zo zdroja 111. Ide o dotácie z programu 077 (T1_SB_R15), z iných kapitol štátneho rozpočtu (T2_SB_R1), z kapitoly MŠVVaŠ  (T18_SB_R9).
Objem kapitálovej dotácie z iných kapitol žiadame osobitne uviesť do poznámky.</t>
  </si>
  <si>
    <t xml:space="preserve">V riadku 2 uvedie vysoká škola celkový objem príjmov z dotácií z rozpočtu obcí a VÚC. V riadkoch R2a ... rozpíše podrobnejšie jednotlivé druhy týchto dotácií, každú na osobitný riadok. </t>
  </si>
  <si>
    <t>V týchto riadkoch uvedie verejná vysoká škola všetky osobitne financované súčasti (špecifiká), každú na osobitný riadok.</t>
  </si>
  <si>
    <r>
      <t xml:space="preserve">Uveďte </t>
    </r>
    <r>
      <rPr>
        <b/>
        <sz val="12"/>
        <color indexed="8"/>
        <rFont val="Times New Roman"/>
        <family val="1"/>
        <charset val="238"/>
      </rPr>
      <t xml:space="preserve">len náklady na jedlá </t>
    </r>
    <r>
      <rPr>
        <sz val="12"/>
        <color indexed="8"/>
        <rFont val="Times New Roman"/>
        <family val="1"/>
        <charset val="238"/>
      </rPr>
      <t xml:space="preserve">vydané študentom v kalendárnom roku </t>
    </r>
    <r>
      <rPr>
        <b/>
        <sz val="12"/>
        <color indexed="8"/>
        <rFont val="Times New Roman"/>
        <family val="1"/>
        <charset val="238"/>
      </rPr>
      <t>vo vlastných jedálňach a stravovacích zariadeniach</t>
    </r>
    <r>
      <rPr>
        <sz val="12"/>
        <color indexed="8"/>
        <rFont val="Times New Roman"/>
        <family val="1"/>
        <charset val="238"/>
      </rPr>
      <t>.</t>
    </r>
  </si>
  <si>
    <r>
      <t xml:space="preserve">Uveďte počet  vydaných jedál študentom </t>
    </r>
    <r>
      <rPr>
        <vertAlign val="superscript"/>
        <sz val="12"/>
        <color indexed="8"/>
        <rFont val="Times New Roman"/>
        <family val="1"/>
        <charset val="238"/>
      </rPr>
      <t xml:space="preserve"> </t>
    </r>
    <r>
      <rPr>
        <sz val="12"/>
        <color indexed="8"/>
        <rFont val="Times New Roman"/>
        <family val="1"/>
        <charset val="238"/>
      </rPr>
      <t xml:space="preserve">v kalendárnom roku </t>
    </r>
    <r>
      <rPr>
        <b/>
        <sz val="12"/>
        <color indexed="8"/>
        <rFont val="Times New Roman"/>
        <family val="1"/>
        <charset val="238"/>
      </rPr>
      <t>spolu v prenajatých stravovacích zariadeniach</t>
    </r>
    <r>
      <rPr>
        <sz val="12"/>
        <color indexed="8"/>
        <rFont val="Times New Roman"/>
        <family val="1"/>
        <charset val="238"/>
      </rPr>
      <t>.</t>
    </r>
  </si>
  <si>
    <r>
      <t xml:space="preserve">Uveďte počet  vydaných jedál študentom </t>
    </r>
    <r>
      <rPr>
        <vertAlign val="superscript"/>
        <sz val="12"/>
        <color indexed="8"/>
        <rFont val="Times New Roman"/>
        <family val="1"/>
        <charset val="238"/>
      </rPr>
      <t xml:space="preserve"> </t>
    </r>
    <r>
      <rPr>
        <sz val="12"/>
        <color indexed="8"/>
        <rFont val="Times New Roman"/>
        <family val="1"/>
        <charset val="238"/>
      </rPr>
      <t xml:space="preserve">v kalendárnom roku  </t>
    </r>
    <r>
      <rPr>
        <b/>
        <sz val="12"/>
        <color indexed="8"/>
        <rFont val="Times New Roman"/>
        <family val="1"/>
        <charset val="238"/>
      </rPr>
      <t>spolu vo vlastných jedálňach a stravovacích zariadeniach</t>
    </r>
    <r>
      <rPr>
        <sz val="12"/>
        <color indexed="8"/>
        <rFont val="Times New Roman"/>
        <family val="1"/>
        <charset val="238"/>
      </rPr>
      <t>.</t>
    </r>
  </si>
  <si>
    <t>T11_SB_R10 ≥ T1_SB_R15</t>
  </si>
  <si>
    <t xml:space="preserve">V riadku 1 uvedie vysoká škola celkový objem príjmov z dotácií zo štátneho rozpočtu poskytnutých z iných kapitol ako je kapitola MŠVVaŠ SR. V riadkoch 1a ... rozpíše podrobnejšie jednotlivé druhy týchto dotácií.  Príklady: 
1. dotácie z iných kapitol, 
2. dotácie z APVV pre VVŠ ako spoluriešiteľa, resp.dotácie, ak hlavným riešiteľom je iná právnická osoba ako VVŠ. </t>
  </si>
  <si>
    <r>
      <t xml:space="preserve">Údaje v T2 nie je možné odkontrolovať na údaje z výkazníctva ani na údaje v iných tabuľkách, nakoľko ide o údaje účtované na rôznych účtoch. (691,649).  
Príjmy zo zahraničia majúce charakter dotácie majú obsahovať aj údaje z výskumných, resp. vzdelávacích projektov, ktoré sú podkladom k rozpisu metodiky bežnej dotácie pre VVŠ na kalendárny rok. V R4a... je potrebné uviesť príjmy zo zahraničia (zo zahraničných účtov) a k nim príslušné hodnoty. 
Neuvádzajú sa tu dotácie, ktoré VVŠ obdržala zo štrukturálnych fondov prostredníctvom iných kapitol štátneho rozpočtu, napr. MPSVaR SR (tieto údaje patria do T17) a dotácie </t>
    </r>
    <r>
      <rPr>
        <b/>
        <sz val="12"/>
        <rFont val="Times New Roman"/>
        <family val="1"/>
        <charset val="238"/>
      </rPr>
      <t>z APVV pre VVŠ ako hlavného riešiteľa (údaje patria do T18). Do tejto tabuľky sa uvádzajú  dotácie z APVV pre VVŠ ako spoluriešiteľa, resp.dotácie, ak hlavným riešiteľom je iná právnická osoba ako VVŠ. Nepatria sem prostriedky na zahraničné mobility na 05T 08 a 021 02 03.</t>
    </r>
  </si>
  <si>
    <t>Údaje v T19 majú súvzťažnosť s T13, štipendiá z vlastných zdrojov sú taktiež súčasťou štipendijného fondu. 
Údaj v T13_R11 - čerpanie štipendijného fondu by malo byť  vo výške čerpania sociálnych štipendií z T8, motivačných štipendií z T20 a štipendií z vlastných zdrojov z T19.</t>
  </si>
  <si>
    <t>Údaje sa kontrolujú na štatistické údaje MŠVVaŠ SR zasielané CVTI SR.</t>
  </si>
  <si>
    <t>T13_V7</t>
  </si>
  <si>
    <t>Čerpanie štipendijného fondu je vo výške čerpania soc. štipendií , čerpania  motivač. štipendií a čerpania štipendií z vlastných zdrojov.</t>
  </si>
  <si>
    <r>
      <t xml:space="preserve">Príjem z dotácie na motivačné štipendiá z kapitoly MŠVVaŠ SR v kalendárnom roku </t>
    </r>
    <r>
      <rPr>
        <sz val="12"/>
        <rFont val="Times New Roman"/>
        <family val="1"/>
        <charset val="238"/>
      </rPr>
      <t xml:space="preserve"> </t>
    </r>
  </si>
  <si>
    <r>
      <t>Nevyčerpaná dotácia (+) / nedoplatok dotácie (-) k 31. 12. kalendárneho roka</t>
    </r>
    <r>
      <rPr>
        <b/>
        <vertAlign val="superscript"/>
        <sz val="12"/>
        <rFont val="Times New Roman"/>
        <family val="1"/>
        <charset val="238"/>
      </rPr>
      <t xml:space="preserve"> </t>
    </r>
    <r>
      <rPr>
        <b/>
        <sz val="12"/>
        <rFont val="Times New Roman"/>
        <family val="1"/>
        <charset val="238"/>
      </rPr>
      <t xml:space="preserve">  [R1+R2-R3]                       </t>
    </r>
  </si>
  <si>
    <r>
      <t>Počet študentov, ktorým bolo priznané motivačné štipendium</t>
    </r>
    <r>
      <rPr>
        <b/>
        <vertAlign val="superscript"/>
        <sz val="12"/>
        <rFont val="Times New Roman"/>
        <family val="1"/>
        <charset val="238"/>
      </rPr>
      <t xml:space="preserve"> 1)</t>
    </r>
  </si>
  <si>
    <t xml:space="preserve">1) v riadku 5 sa uvedie celkový fyzický počet študentov (pričom 1 študent sa počíta za 1 fyzickú osobu), ktorým bolo vyplatené motivačné štipendium v kalendárnom roku </t>
  </si>
  <si>
    <t>2) uvádzajú sa len motivačné štipendiá vyplatené podľa § 96a, ods.1, písm. a) (kód CRŠ 19)</t>
  </si>
  <si>
    <t>3) uvádzajú sa len motivačné štipendiá vyplatené podľa § 96a, ods.1, písm. b) (kódy v  CRŠ: 4, 5, 6, 7, 8)</t>
  </si>
  <si>
    <r>
      <t xml:space="preserve">mot. štipendiá podľa 
§ 96a, ods.1, písm. a)
</t>
    </r>
    <r>
      <rPr>
        <b/>
        <sz val="12"/>
        <rFont val="Times New Roman"/>
        <family val="1"/>
        <charset val="238"/>
      </rPr>
      <t>(kód v CRŠ: 19)</t>
    </r>
    <r>
      <rPr>
        <vertAlign val="superscript"/>
        <sz val="12"/>
        <rFont val="Times New Roman"/>
        <family val="1"/>
        <charset val="238"/>
      </rPr>
      <t>2)</t>
    </r>
  </si>
  <si>
    <r>
      <t xml:space="preserve">Údaje v R2 sú kontrolované na dotačnú zmluvu </t>
    </r>
    <r>
      <rPr>
        <sz val="12"/>
        <rFont val="Times New Roman"/>
        <family val="1"/>
        <charset val="238"/>
      </rPr>
      <t>a na rozpis účelových dotácií na podprograme 077 15 02. Údaje v R3 sú kontrolované na údaje v CRŠ.</t>
    </r>
  </si>
  <si>
    <t>T19_R1_SC + T20_R3(SC+SD) + T8_R1_SC  = T13_R11_SF</t>
  </si>
  <si>
    <t>- dary (účet 649 009) (646 001) (646 002)</t>
  </si>
  <si>
    <r>
      <t>T13_R1_</t>
    </r>
    <r>
      <rPr>
        <b/>
        <sz val="12"/>
        <color theme="1"/>
        <rFont val="Times New Roman"/>
        <family val="1"/>
        <charset val="238"/>
      </rPr>
      <t>SK(SL)</t>
    </r>
    <r>
      <rPr>
        <sz val="12"/>
        <color theme="1"/>
        <rFont val="Times New Roman"/>
        <family val="1"/>
        <charset val="238"/>
      </rPr>
      <t xml:space="preserve"> = výkazníctvo súvaha, časť Pasíva,  
riadky 064 + 065 + 069 + </t>
    </r>
    <r>
      <rPr>
        <b/>
        <sz val="12"/>
        <color theme="1"/>
        <rFont val="Times New Roman"/>
        <family val="1"/>
        <charset val="238"/>
      </rPr>
      <t>070</t>
    </r>
    <r>
      <rPr>
        <sz val="12"/>
        <color theme="1"/>
        <rFont val="Times New Roman"/>
        <family val="1"/>
        <charset val="238"/>
      </rPr>
      <t xml:space="preserve"> + 071 
(k 1. 1.)
T13_R12_</t>
    </r>
    <r>
      <rPr>
        <b/>
        <sz val="12"/>
        <color theme="1"/>
        <rFont val="Times New Roman"/>
        <family val="1"/>
        <charset val="238"/>
      </rPr>
      <t>SK(SL)</t>
    </r>
    <r>
      <rPr>
        <sz val="12"/>
        <color theme="1"/>
        <rFont val="Times New Roman"/>
        <family val="1"/>
        <charset val="238"/>
      </rPr>
      <t xml:space="preserve"> = výkazníctvo súvaha, časť Pasíva,  
riadky 064 + 065 + 069 + </t>
    </r>
    <r>
      <rPr>
        <b/>
        <sz val="12"/>
        <color theme="1"/>
        <rFont val="Times New Roman"/>
        <family val="1"/>
        <charset val="238"/>
      </rPr>
      <t>070</t>
    </r>
    <r>
      <rPr>
        <sz val="12"/>
        <color theme="1"/>
        <rFont val="Times New Roman"/>
        <family val="1"/>
        <charset val="238"/>
      </rPr>
      <t xml:space="preserve"> + 071 
(k 31. 12.)
T13_R1_SL = T13_R12_SK</t>
    </r>
  </si>
  <si>
    <r>
      <t>T13_R5_SC=T5_R90_(SA+S</t>
    </r>
    <r>
      <rPr>
        <b/>
        <sz val="12"/>
        <color theme="1"/>
        <rFont val="Times New Roman"/>
        <family val="1"/>
        <charset val="238"/>
      </rPr>
      <t>B</t>
    </r>
    <r>
      <rPr>
        <sz val="12"/>
        <color theme="1"/>
        <rFont val="Times New Roman"/>
        <family val="1"/>
        <charset val="238"/>
      </rPr>
      <t>)
T13_R5_SD=T5_R90_(SC+SD)</t>
    </r>
  </si>
  <si>
    <t>Náklady sú kontrolované na údaje z výkazníctva - tvorba fondu z predaja a likvidácie majetku</t>
  </si>
  <si>
    <t>K=A+C+E+G+I</t>
  </si>
  <si>
    <t>L=B+D+F+H+J</t>
  </si>
  <si>
    <t>Výnos z dotácie zo štátneho rozpočtu na študentské domovy (vrátane zmluvných zariadení a valorizácie miezd ŠJ)</t>
  </si>
  <si>
    <t xml:space="preserve"> - príspevok zamestnancom na stravovanie  (účet 527 002, 527 052)</t>
  </si>
  <si>
    <r>
      <t>Poskytnuté príspevky</t>
    </r>
    <r>
      <rPr>
        <sz val="12"/>
        <color theme="1"/>
        <rFont val="Times New Roman"/>
        <family val="1"/>
      </rPr>
      <t xml:space="preserve"> </t>
    </r>
    <r>
      <rPr>
        <b/>
        <sz val="12"/>
        <color theme="1"/>
        <rFont val="Times New Roman"/>
        <family val="1"/>
      </rPr>
      <t>(účtová skupina 56: 562 a 563)</t>
    </r>
  </si>
  <si>
    <t>Daň z príjmov (účtová skupina 59: 591 až 595)</t>
  </si>
  <si>
    <t>v R90 ide o náklady na tvorbu FR z predaja a likvidácie majetku = T11R5=T13R5</t>
  </si>
  <si>
    <t>C = A+B</t>
  </si>
  <si>
    <t>z  dotácií 
(ostatné kódy okrem kódu 13)</t>
  </si>
  <si>
    <t>- za súbežné štúdium v dennej forme  (§ 92 ods. 5, 648 026)</t>
  </si>
  <si>
    <t>- za prekročenie štandardnej dĺžky štúdia v dennej forme (§ 92 ods. 6) (648 001)</t>
  </si>
  <si>
    <t xml:space="preserve">- za prijímacie konanie (§ 92 ods. 12 zákona) (účet 648 003) </t>
  </si>
  <si>
    <t xml:space="preserve">- za rigorózne konanie (§ 92 ods. 13 zákona) (účet 648 004) </t>
  </si>
  <si>
    <t xml:space="preserve">- za vydanie diplomu za rigorózne konanie (§ 92 ods. 14 zákona)  (účet 648 005) </t>
  </si>
  <si>
    <t>- za vydanie dokladov o štúdiu a ich kópií (§ 92 ods. 15 zákona) (účet 648 006)</t>
  </si>
  <si>
    <t>- za vydanie dokladov o absolvovaní štúdia v štátnom jazyku a v jazyku požadovanom študentom a ich kópií  (§ 92 ods. 15 zákona) (účet 648 024)</t>
  </si>
  <si>
    <r>
      <t xml:space="preserve"> - za uznávanie rovnocennosti dokladov o štúdiu (§ 92 ods. 15 zákona) (účet 648 025) </t>
    </r>
    <r>
      <rPr>
        <vertAlign val="superscript"/>
        <sz val="12"/>
        <rFont val="Times New Roman"/>
        <family val="1"/>
        <charset val="238"/>
      </rPr>
      <t/>
    </r>
  </si>
  <si>
    <t>- poplatky za vydanie dokladov o absolvovaní štúdia (§92, ods. 15, účet 648 024)</t>
  </si>
  <si>
    <t>- poplatky za uznávanie rovnocennosti dokladov o štúdiu (§92, ods. 15, účet 648 025)</t>
  </si>
  <si>
    <t>- školné za prekročenie štandardnej dĺžky štúdia účet 648 001</t>
  </si>
  <si>
    <t>- školné od cudzincov (§ 92 ods. 9 zákona) účty  648 002, 648  023</t>
  </si>
  <si>
    <t>- poplatky za súbežné štúdium (§ 92, ods. 5) účet  648 026</t>
  </si>
  <si>
    <t>- poplatky za prijímacie konanie (§ 92, ods. 10)  účet 648 003</t>
  </si>
  <si>
    <t>- poplatky za rigorózne konanie (§ 92, ods. 11) účet 648 004</t>
  </si>
  <si>
    <t>- poplatky za rigorózne konanie - vydanie diplómu účet 648 005</t>
  </si>
  <si>
    <t>- poplatky za vydanie dokladov o štúdiu, účet  648 006,</t>
  </si>
  <si>
    <t xml:space="preserve">Pod pojmom "interný doktorand" sa rozumie doktorand , ktorému vysoká škola vypláca štipendium </t>
  </si>
  <si>
    <t>v zmysle § 54 zák. č. 131/2002 Z.z.o vysokých školách a o zmene a doplnení niektorých zákonov</t>
  </si>
  <si>
    <t>- ostatné služby (účet  518 035)</t>
  </si>
  <si>
    <t xml:space="preserve">T5_V3
</t>
  </si>
  <si>
    <t>kvartil q1 25%</t>
  </si>
  <si>
    <t>kvartil q3 75%</t>
  </si>
  <si>
    <t>medián *) = stredná hodnota</t>
  </si>
  <si>
    <r>
      <t>Výnosy zo školného</t>
    </r>
    <r>
      <rPr>
        <sz val="12"/>
        <color indexed="8"/>
        <rFont val="Times New Roman"/>
        <family val="1"/>
      </rPr>
      <t xml:space="preserve">  [SUM (R2:R5)]</t>
    </r>
  </si>
  <si>
    <t xml:space="preserve">- iné analyticky sledované náklady (účty 518 003, 518 013, 518 015-018, 518 020-030, 518 031-034 , 518 040, 518 041, 518 529, 518 530, 518 599, 518 099, ) </t>
  </si>
  <si>
    <t>zdroj 1AA + 3AA spolu</t>
  </si>
  <si>
    <t>zdroj 1AC + 3AC spolu</t>
  </si>
  <si>
    <t>zdroj 1AA1; 3AA1</t>
  </si>
  <si>
    <t>zdroj 1AA2; 3AA2</t>
  </si>
  <si>
    <t>Iné nezaradené</t>
  </si>
  <si>
    <t>V tomto riadku uvádzajte všetky ďalšie nezaradené výdavky nezaradené v predchádzajúcich riadkoch.</t>
  </si>
  <si>
    <r>
      <t xml:space="preserve">Uvedie sa dotácia z </t>
    </r>
    <r>
      <rPr>
        <b/>
        <sz val="12"/>
        <rFont val="Times New Roman"/>
        <family val="1"/>
        <charset val="238"/>
      </rPr>
      <t xml:space="preserve">Úradu vlády SR (na R3) </t>
    </r>
    <r>
      <rPr>
        <sz val="12"/>
        <rFont val="Times New Roman"/>
        <family val="1"/>
        <charset val="238"/>
      </rPr>
      <t xml:space="preserve">, poskytnutá na riešenie projektov v rámci </t>
    </r>
    <r>
      <rPr>
        <b/>
        <sz val="12"/>
        <rFont val="Times New Roman"/>
        <family val="1"/>
        <charset val="238"/>
      </rPr>
      <t>Finančného mechanizmu EHP</t>
    </r>
    <r>
      <rPr>
        <sz val="12"/>
        <rFont val="Times New Roman"/>
        <family val="1"/>
        <charset val="238"/>
      </rPr>
      <t xml:space="preserve"> a </t>
    </r>
    <r>
      <rPr>
        <b/>
        <sz val="12"/>
        <rFont val="Times New Roman"/>
        <family val="1"/>
        <charset val="238"/>
      </rPr>
      <t>Nórskeho finančného mechanizmu</t>
    </r>
    <r>
      <rPr>
        <sz val="12"/>
        <rFont val="Times New Roman"/>
        <family val="1"/>
        <charset val="238"/>
      </rPr>
      <t>. Údaje budú kontrolované na hodnoty z výkazníctva - bežné a kapitálové výdavky evidované na zdrojoch 11E1, 11E2, 11E3, 11E4 a 121.</t>
    </r>
  </si>
  <si>
    <t xml:space="preserve"> T7_R1_SC = T5_R77_(SC +SD),
</t>
  </si>
  <si>
    <r>
      <t>Výnosy z poplatkov spojených so štúdiom</t>
    </r>
    <r>
      <rPr>
        <sz val="12"/>
        <rFont val="Times New Roman"/>
        <family val="1"/>
      </rPr>
      <t xml:space="preserve"> [SUM (R8:R13)]</t>
    </r>
  </si>
  <si>
    <r>
      <t>- fondu reprodukcie (účet 656 400)</t>
    </r>
    <r>
      <rPr>
        <vertAlign val="superscript"/>
        <sz val="12"/>
        <rFont val="Times New Roman"/>
        <family val="1"/>
        <charset val="238"/>
      </rPr>
      <t xml:space="preserve"> 2)</t>
    </r>
  </si>
  <si>
    <t xml:space="preserve">1) V R50-54 sa uvedú výnosy účtované v súvislosti s použitím  príslušného fondu.  </t>
  </si>
  <si>
    <t>- iné nezaradené</t>
  </si>
  <si>
    <t>z iných zdrojov
 kód 13</t>
  </si>
  <si>
    <t xml:space="preserve">Kategória zamestnancov - žien
</t>
  </si>
  <si>
    <t>kvartil q2 50%
medián *)</t>
  </si>
  <si>
    <r>
      <t>Ostatné náklady (účtová skupina 54)</t>
    </r>
    <r>
      <rPr>
        <sz val="12"/>
        <color theme="1"/>
        <rFont val="Times New Roman"/>
        <family val="1"/>
      </rPr>
      <t xml:space="preserve"> [R75+ R76]</t>
    </r>
  </si>
  <si>
    <r>
      <t xml:space="preserve">Odpisy, predaný majetok a opravné položky (účtová skupina 55: 551 až 558) </t>
    </r>
    <r>
      <rPr>
        <sz val="12"/>
        <color theme="1"/>
        <rFont val="Times New Roman"/>
        <family val="1"/>
      </rPr>
      <t>[SUM(R85:R92)]</t>
    </r>
  </si>
  <si>
    <r>
      <t>Spotreba materiálu (účet 501)</t>
    </r>
    <r>
      <rPr>
        <sz val="12"/>
        <color theme="1"/>
        <rFont val="Times New Roman"/>
        <family val="1"/>
      </rPr>
      <t xml:space="preserve"> [SUM(R2:R13)]</t>
    </r>
  </si>
  <si>
    <r>
      <t>Spotreba energie (účet 502)</t>
    </r>
    <r>
      <rPr>
        <sz val="12"/>
        <color theme="1"/>
        <rFont val="Times New Roman"/>
        <family val="1"/>
      </rPr>
      <t xml:space="preserve"> [SUM(R15:R20)]</t>
    </r>
  </si>
  <si>
    <r>
      <t>Predaný tovar (účet 504)</t>
    </r>
    <r>
      <rPr>
        <sz val="12"/>
        <color theme="1"/>
        <rFont val="Times New Roman"/>
        <family val="1"/>
      </rPr>
      <t xml:space="preserve"> [SUM(R23:R26)]</t>
    </r>
  </si>
  <si>
    <r>
      <t>Opravy a udržiavanie (účet 511)</t>
    </r>
    <r>
      <rPr>
        <sz val="12"/>
        <color theme="1"/>
        <rFont val="Times New Roman"/>
        <family val="1"/>
      </rPr>
      <t xml:space="preserve"> [SUM(R28:R34)]</t>
    </r>
  </si>
  <si>
    <r>
      <t>Cestovné (účet 512)</t>
    </r>
    <r>
      <rPr>
        <sz val="12"/>
        <color theme="1"/>
        <rFont val="Times New Roman"/>
        <family val="1"/>
      </rPr>
      <t xml:space="preserve"> [SUM(R36:R37)]</t>
    </r>
  </si>
  <si>
    <r>
      <t>Ostatné služby (účet 518)</t>
    </r>
    <r>
      <rPr>
        <sz val="12"/>
        <color theme="1"/>
        <rFont val="Times New Roman"/>
        <family val="1"/>
      </rPr>
      <t xml:space="preserve"> [SUM(R40:R54)]   </t>
    </r>
  </si>
  <si>
    <r>
      <t>Mzdové náklady (účet 521)</t>
    </r>
    <r>
      <rPr>
        <sz val="12"/>
        <color theme="1"/>
        <rFont val="Times New Roman"/>
        <family val="1"/>
      </rPr>
      <t xml:space="preserve">  [SUM(R56:R57)]</t>
    </r>
  </si>
  <si>
    <r>
      <t xml:space="preserve"> - OON </t>
    </r>
    <r>
      <rPr>
        <sz val="12"/>
        <color theme="1"/>
        <rFont val="Times New Roman"/>
        <family val="1"/>
      </rPr>
      <t>[SUM(R58:R60)]</t>
    </r>
  </si>
  <si>
    <r>
      <t xml:space="preserve">Zákonné sociálne náklady (účet 527) </t>
    </r>
    <r>
      <rPr>
        <sz val="12"/>
        <color theme="1"/>
        <rFont val="Times New Roman"/>
        <family val="1"/>
      </rPr>
      <t>[SUM(R64:R69)]</t>
    </r>
  </si>
  <si>
    <t>R11_R3</t>
  </si>
  <si>
    <t>Ak má verejná vysoká škola zriadené účty aj mimo Štátnu pokladnicu (napr. dobiehajúce účty na riešenie zahraničných výskumných projektov), uvedie súhrnný údaj o nich v tomto riadku. V komentári uvedie podrobnejšiu charakteristiku týchto účtov.</t>
  </si>
  <si>
    <t>- vložné na konferencie  (účet 518 004, 518 054)</t>
  </si>
  <si>
    <t>- za externú formu štúdia (§ 92 ods. 4) (648 020, 648 011)</t>
  </si>
  <si>
    <t xml:space="preserve"> - za cudzojazyčné štúdium dennou formou (§ 92 ods. 8 a 9) (648 002, 648 010, 648 023)</t>
  </si>
  <si>
    <t>- za cudzojazyčné štúdium dennou formou, 648 010</t>
  </si>
  <si>
    <t>- školné od externých študentov (§ 92 ods. 4  zákona)  účet 648 020,648011</t>
  </si>
  <si>
    <t>-komunikačná infraštruktúra (713 006)</t>
  </si>
  <si>
    <r>
      <t>Iné ostatné výnosy (účet 646, 649)</t>
    </r>
    <r>
      <rPr>
        <b/>
        <sz val="14"/>
        <rFont val="Times New Roman"/>
        <family val="1"/>
        <charset val="238"/>
      </rPr>
      <t xml:space="preserve"> </t>
    </r>
    <r>
      <rPr>
        <b/>
        <sz val="12"/>
        <rFont val="Times New Roman"/>
        <family val="1"/>
        <charset val="238"/>
      </rPr>
      <t>[SUM(R35:R44)]</t>
    </r>
  </si>
  <si>
    <t>- telekomunikačná technika  (713 003)</t>
  </si>
  <si>
    <r>
      <t>Dotácia na kapitálové výdavky z prostriedkov EÚ (štrukturálnych fondov</t>
    </r>
    <r>
      <rPr>
        <b/>
        <sz val="12"/>
        <rFont val="Times New Roman"/>
        <family val="1"/>
        <charset val="238"/>
      </rPr>
      <t xml:space="preserve"> vrátane spolufinancovania)</t>
    </r>
  </si>
  <si>
    <t>*)</t>
  </si>
  <si>
    <t>T12_SA</t>
  </si>
  <si>
    <t>Nákup strojov, prístrojov, zariadení, techniky a náradia [SUM(R5:R10)]</t>
  </si>
  <si>
    <t>Výdavky na obstaranie a technické zhodnotenie dlhobého majetku spolu [R1+SUM(R3:R4)+SUM(R11:R16)]</t>
  </si>
  <si>
    <t>Čerpanie z iných zdrojov (napr. z 131x, ...)</t>
  </si>
  <si>
    <t>zdroj 11S  + 13S spolu</t>
  </si>
  <si>
    <t>zdroj 11T  + 13T spolu</t>
  </si>
  <si>
    <r>
      <t xml:space="preserve">Štipendiá z vlastných zdrojov vysokej školy (§ 97 zákona) spolu </t>
    </r>
    <r>
      <rPr>
        <sz val="12"/>
        <color theme="1"/>
        <rFont val="Times New Roman"/>
        <family val="1"/>
        <charset val="238"/>
      </rPr>
      <t xml:space="preserve">[R2+R5+R8+R11+R14+R17] </t>
    </r>
  </si>
  <si>
    <r>
      <t xml:space="preserve">- prospechové </t>
    </r>
    <r>
      <rPr>
        <sz val="12"/>
        <color theme="1"/>
        <rFont val="Times New Roman"/>
        <family val="1"/>
        <charset val="238"/>
      </rPr>
      <t xml:space="preserve">[R3+R4] </t>
    </r>
  </si>
  <si>
    <r>
      <t xml:space="preserve">  - poskytované mesačne </t>
    </r>
    <r>
      <rPr>
        <vertAlign val="superscript"/>
        <sz val="12"/>
        <color theme="1"/>
        <rFont val="Times New Roman"/>
        <family val="1"/>
        <charset val="238"/>
      </rPr>
      <t>1)</t>
    </r>
  </si>
  <si>
    <r>
      <t xml:space="preserve">- za umeleckú alebo športovú činnosť </t>
    </r>
    <r>
      <rPr>
        <sz val="12"/>
        <color theme="1"/>
        <rFont val="Times New Roman"/>
        <family val="1"/>
        <charset val="238"/>
      </rPr>
      <t xml:space="preserve">[R11+R12]  </t>
    </r>
    <r>
      <rPr>
        <b/>
        <sz val="12"/>
        <color theme="1"/>
        <rFont val="Times New Roman"/>
        <family val="1"/>
        <charset val="238"/>
      </rPr>
      <t xml:space="preserve">                                                     </t>
    </r>
  </si>
  <si>
    <r>
      <t xml:space="preserve">- na sociálnu podporu </t>
    </r>
    <r>
      <rPr>
        <sz val="12"/>
        <color theme="1"/>
        <rFont val="Times New Roman"/>
        <family val="1"/>
        <charset val="238"/>
      </rPr>
      <t>[R15+R16]</t>
    </r>
  </si>
  <si>
    <r>
      <t xml:space="preserve">Počet študentov poberajúcich  štipendiá z vlastných zdrojov </t>
    </r>
    <r>
      <rPr>
        <b/>
        <vertAlign val="superscript"/>
        <sz val="12"/>
        <color theme="1"/>
        <rFont val="Times New Roman"/>
        <family val="1"/>
        <charset val="238"/>
      </rPr>
      <t>2</t>
    </r>
    <r>
      <rPr>
        <b/>
        <sz val="12"/>
        <color theme="1"/>
        <rFont val="Times New Roman"/>
        <family val="1"/>
        <charset val="238"/>
      </rPr>
      <t xml:space="preserve">) </t>
    </r>
  </si>
  <si>
    <t>Zákonné poplatky-školné</t>
  </si>
  <si>
    <t>T12_R5:R10</t>
  </si>
  <si>
    <t>T12_R16</t>
  </si>
  <si>
    <r>
      <t xml:space="preserve">Údaje v R17, SG - celkové výdavky na obstaranie a technické zhodnotenie majetku sa musia rovnať hodnotám, vykazovaným vo výkaze "Príjmy a výdavky" v kategórii 700 za všetky zdroje (štátny rozpočet, vlastné zdroje, prostriedky EÚ, PČ, finančný mechanizmus EHP a Nórsky finančný mechanizmus...) </t>
    </r>
    <r>
      <rPr>
        <b/>
        <sz val="12"/>
        <color theme="1"/>
        <rFont val="Times New Roman"/>
        <family val="1"/>
        <charset val="238"/>
      </rPr>
      <t xml:space="preserve"> spolu</t>
    </r>
    <r>
      <rPr>
        <sz val="12"/>
        <color theme="1"/>
        <rFont val="Times New Roman"/>
        <family val="1"/>
        <charset val="238"/>
      </rPr>
      <t xml:space="preserve">. Ak tieto udaje nie sú v súlade, je potrebné v poznámke vysvetliť dôvod. </t>
    </r>
  </si>
  <si>
    <t>v r.2019 sa nepoužíval</t>
  </si>
  <si>
    <r>
      <t xml:space="preserve">bezpečnostný príplatok </t>
    </r>
    <r>
      <rPr>
        <strike/>
        <sz val="12"/>
        <color theme="1"/>
        <rFont val="Times New Roman"/>
        <family val="1"/>
        <charset val="238"/>
      </rPr>
      <t>z UD MSSR</t>
    </r>
  </si>
  <si>
    <t>zvýšenie PhD. štipendia z Neúčel D MSVVaS SR</t>
  </si>
  <si>
    <t>základné z Neúčel D MSVVaS SR</t>
  </si>
  <si>
    <t>???</t>
  </si>
  <si>
    <r>
      <t xml:space="preserve">Priemerné platy </t>
    </r>
    <r>
      <rPr>
        <b/>
        <i/>
        <sz val="11"/>
        <color theme="1"/>
        <rFont val="Times New Roman"/>
        <family val="1"/>
        <charset val="238"/>
      </rPr>
      <t>mužov</t>
    </r>
  </si>
  <si>
    <r>
      <t xml:space="preserve">mot. štipendiá podľa 
§ 96a, ods.1, písm. b)
</t>
    </r>
    <r>
      <rPr>
        <b/>
        <sz val="12"/>
        <rFont val="Times New Roman"/>
        <family val="1"/>
        <charset val="238"/>
      </rPr>
      <t>(kódy v  CRŠ: 
4, 5, 6, 7, 8)</t>
    </r>
    <r>
      <rPr>
        <vertAlign val="superscript"/>
        <sz val="12"/>
        <rFont val="Times New Roman"/>
        <family val="1"/>
        <charset val="238"/>
      </rPr>
      <t>3)</t>
    </r>
  </si>
  <si>
    <t xml:space="preserve">Čerpanie 
z ostatných zdrojov prostredníctvom fondu reprodukcie </t>
  </si>
  <si>
    <r>
      <t xml:space="preserve">Výnosy z použitia fondov (účet 656) [SUM(R51:R55)]  </t>
    </r>
    <r>
      <rPr>
        <b/>
        <vertAlign val="superscript"/>
        <sz val="12"/>
        <color theme="1"/>
        <rFont val="Times New Roman"/>
        <family val="1"/>
        <charset val="238"/>
      </rPr>
      <t xml:space="preserve"> 1)</t>
    </r>
  </si>
  <si>
    <t>Výnosy zo školného (účet 648) [SUM(R21:R25)]</t>
  </si>
  <si>
    <t xml:space="preserve">Tabuľka č. 2 poskytuje informácie o celkovom objeme a štruktúre príjmov z dotácií alebo príjmov majúcich charakter dotácií, ktoré neboli poskytnuté z kapitoly MŠVVaŠ SR. Uvedú sa tu aj dotácie z rozpočtovej kapitoly Úrad vlády SR určené na riešenie projektov v rámci Finančného mechanizmu EHP a Nórskeho finančného mechanizmu. </t>
  </si>
  <si>
    <t>Uvedie sa rozsah ubytovania študentov v osobomesiacoch. Napríklad, študent, ktorý býval v študentskom domove 10 mesiacov, prispeje do počtu osobomesiacov údajom 10.</t>
  </si>
  <si>
    <t>uvedené zdroje sú aktuálne?</t>
  </si>
  <si>
    <t xml:space="preserve">Údaje v celej tabuľke č.6 musia byť zhodné s údajmi uvedenými vo výkaze o práci vysokých škôl a ostatných organizácií priamo riadených MŠVVaŠ SR Škol (MŠ SR) 2-04. Pre účely výpočtu počtu zamestnancov bola použitá metóda - Priemerný evidenčný počet zamestnancov - prepočítaný počet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 prvýkrát sa započítavajú do evidenčného počtu zamestnancov vo fyzických osobách s plným týždenným pracovným časom, ktorý sa rovná ich prepočítanému počtu, a to pracovným úväzkom v hlavnom zamestnaní; 
- druhýkrát sa započítavajú do evidenčného počtu zamestnancov prepočítaného, a to svojím pracovným úväzkom v ďalšom pracovnom pomere. 
Do evidenčného počtu zamestnancov prepočítaného sa títo zamestnanci započítavajú dvakrát na rozdiel od evidenčného počtu zamestnancov vo fyzických osobách, v ktorom sú započítaní iba raz. </t>
  </si>
  <si>
    <r>
      <t xml:space="preserve">Pre účely výpočtu počtu zamestnancov bola použitá metóda </t>
    </r>
    <r>
      <rPr>
        <sz val="11"/>
        <color indexed="8"/>
        <rFont val="Times New Roman"/>
        <family val="1"/>
        <charset val="238"/>
      </rPr>
      <t xml:space="preserve">- </t>
    </r>
    <r>
      <rPr>
        <b/>
        <sz val="11"/>
        <color indexed="8"/>
        <rFont val="Times New Roman"/>
        <family val="1"/>
        <charset val="238"/>
      </rPr>
      <t>Priemerný evidenčný počet zamestnancov - prepočítaný počet</t>
    </r>
    <r>
      <rPr>
        <sz val="11"/>
        <color indexed="8"/>
        <rFont val="Times New Roman"/>
        <family val="1"/>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t>
    </r>
  </si>
  <si>
    <t xml:space="preserve">    - bežné účty pre študentské domovy</t>
  </si>
  <si>
    <t xml:space="preserve">    - bežné účty pre študentské jedálne</t>
  </si>
  <si>
    <t xml:space="preserve">    - bežné účety na riešenie úloh vedy a
      výskumu  zo SR, resp.zahraničia </t>
  </si>
  <si>
    <t>účty rezervného fondu</t>
  </si>
  <si>
    <t>účty fondu reprodukcie</t>
  </si>
  <si>
    <t>účty štipendijného fondu</t>
  </si>
  <si>
    <t>účty fondov na podporu štúdia študentov so špecifickými potrebami</t>
  </si>
  <si>
    <t>účty ostatných fondov</t>
  </si>
  <si>
    <t>dotačný účet VVŠ</t>
  </si>
  <si>
    <t>devízové účty</t>
  </si>
  <si>
    <t>účty sociálneho fondu</t>
  </si>
  <si>
    <t>účty podnikateľskej činnosti</t>
  </si>
  <si>
    <t xml:space="preserve">   účty termínovaných vkladov</t>
  </si>
  <si>
    <t>bežné účty - zábezpeka</t>
  </si>
  <si>
    <t xml:space="preserve">   účty mimo Štátnej pokladnice spolu</t>
  </si>
  <si>
    <t>ostatné bankové účty v Štátnej pokladnici 
mimo účtov uvedených v R2:R16</t>
  </si>
  <si>
    <t>- bežné účty okrem účtov uvedených v 
  R4:R6</t>
  </si>
  <si>
    <t>Účty v Štátnej pokladnici spolu [SUM(R2:R16)]</t>
  </si>
  <si>
    <t>Stav bankových účtov v ŠP spolu [R1+R18+R19]</t>
  </si>
  <si>
    <t xml:space="preserve">Verejná vysoká škola tu uvedie stavy na jednotlivých účtoch. </t>
  </si>
  <si>
    <t>Verejná vysoká škola tu uvedie stavy na účtoch, na ktoré uchádzači  počas procesu verejného obstarávania vkladajú finančnú zábezpeku.</t>
  </si>
  <si>
    <t>V tomto riadku uvedie verejná vysoká škola všetky ostatné stavy na bankových účtov v Štátnej pokladnici, ktoré neboli zaradené ani do jednej skupiny účtov.</t>
  </si>
  <si>
    <r>
      <t xml:space="preserve">Čísla účtov v </t>
    </r>
    <r>
      <rPr>
        <b/>
        <sz val="12"/>
        <color rgb="FF0000FF"/>
        <rFont val="Times New Roman"/>
        <family val="1"/>
        <charset val="238"/>
      </rPr>
      <t>tvare IBAN</t>
    </r>
  </si>
  <si>
    <t>T16_R2</t>
  </si>
  <si>
    <t>zdroj 1AB + 3AB spolu</t>
  </si>
  <si>
    <t>zdroj 11S1; 13S1</t>
  </si>
  <si>
    <t>zdroj 11S2; 13S2</t>
  </si>
  <si>
    <t>zdroj 11T1; 13T1</t>
  </si>
  <si>
    <t>zdroj 11T2; 13T2</t>
  </si>
  <si>
    <t>zdroj 1AC1; 3AC1</t>
  </si>
  <si>
    <t>zdroj 1AC2; 3AC2</t>
  </si>
  <si>
    <t>zdroj 1AB1; 3AB1</t>
  </si>
  <si>
    <t>zdroj 1AB2; 3AB2</t>
  </si>
  <si>
    <t>zdroj 1AM + 3AM spolu</t>
  </si>
  <si>
    <t>zdroj 1AM1; 3AM1</t>
  </si>
  <si>
    <t>zdroj 1AM2; 3AM2</t>
  </si>
  <si>
    <t>zdroj 1AJ + 3AJ spolu</t>
  </si>
  <si>
    <t>zdroj 1AJ1; 3AJ1</t>
  </si>
  <si>
    <t>zdroj 1AJ2; 3AJ2</t>
  </si>
  <si>
    <t xml:space="preserve">Dotačný účet VVŠ, na ktorý MŠVVaŠ SR poskytuje dotáciu. </t>
  </si>
  <si>
    <t>V prípade, že časť dotácie škola posúva na zmluvné zariadenia, uveďe objem posunutej dotácie do poznámky pod tabuľkou.</t>
  </si>
  <si>
    <r>
      <t>Dotácie z iných kapitol spolu [</t>
    </r>
    <r>
      <rPr>
        <sz val="12"/>
        <color theme="1"/>
        <rFont val="Times New Roman"/>
        <family val="1"/>
        <charset val="238"/>
      </rPr>
      <t>R15+R18+R21+....] *)</t>
    </r>
  </si>
  <si>
    <r>
      <t xml:space="preserve">Dotácie z kapitoly MŠVVaŠ SR spolu </t>
    </r>
    <r>
      <rPr>
        <sz val="12"/>
        <color theme="1"/>
        <rFont val="Times New Roman"/>
        <family val="1"/>
        <charset val="238"/>
      </rPr>
      <t xml:space="preserve">[R1+R4+R7+R10] </t>
    </r>
  </si>
  <si>
    <t>za riadok 23 uveďte ďalšie zdroje, ktoré boli poskytnuté z EÚ a z iných kapitol</t>
  </si>
  <si>
    <r>
      <t>Dotácie z prostriedkov EÚ spolu</t>
    </r>
    <r>
      <rPr>
        <sz val="12"/>
        <color indexed="8"/>
        <rFont val="Times New Roman"/>
        <family val="1"/>
      </rPr>
      <t xml:space="preserve"> [R13+R14]</t>
    </r>
  </si>
  <si>
    <r>
      <rPr>
        <sz val="12"/>
        <rFont val="Times New Roman"/>
        <family val="1"/>
        <charset val="238"/>
      </rPr>
      <t>Globálna hodnota na bankových účtoch z R20 sa kontroluje na Súvahu, časť Aktíva, r. 053.</t>
    </r>
    <r>
      <rPr>
        <sz val="12"/>
        <color rgb="FFFF0000"/>
        <rFont val="Times New Roman"/>
        <family val="1"/>
        <charset val="238"/>
      </rPr>
      <t xml:space="preserve">
</t>
    </r>
  </si>
  <si>
    <t>23a</t>
  </si>
  <si>
    <t>23b</t>
  </si>
  <si>
    <t>Náklady na štipendiá doktorandov v dennej forme štúdia spolu</t>
  </si>
  <si>
    <t>Tabuľka č. 7 poskytuje informácie o  počte osobomesiacov doktorandov v dennej forme štúdia, o nákladoch vysokej školy na štipendiá doktorandov.</t>
  </si>
  <si>
    <t>T16_R2:R16</t>
  </si>
  <si>
    <t>T16_R3</t>
  </si>
  <si>
    <t>Verejná vysoká škola tu uvedie stavy na bežných účtoch neuvedených v riadkoch R4:R6.</t>
  </si>
  <si>
    <t>T16_R16</t>
  </si>
  <si>
    <t>T16_ R17</t>
  </si>
  <si>
    <t>T16_R18</t>
  </si>
  <si>
    <t>T16_R19</t>
  </si>
  <si>
    <t>T17_R15</t>
  </si>
  <si>
    <t>T3_R20_SA (SC) = T4_R1_SA (SB),
T3_R26_SA (SC) = T4_R6_SA (SB)</t>
  </si>
  <si>
    <t>T4_R1_SA(SB) = T3_R20_SA(SC),
T4_R6_SA(SB) = T3_R26_SA(SC) 
T4_R14_SA(SB) = T13_R9_SE(SF)
T4_R15_SB = T22_R57_SB</t>
  </si>
  <si>
    <t>Údaje v T4 sú kontrolované na údaje z T3, a to na výnosy z hlavnej činnosti - školné (T3_R20), poplatky spojené so štúdiom (T3_R26). 
Údaj  v R14 - návrh na prídel do štipendijného fondu musí byť minimálne vo výške vykazovanom na riadku R14 - základ pre prídel do štipendijného fondu.</t>
  </si>
  <si>
    <t>T11_SB_R10a = T17_SC+SD_R16</t>
  </si>
  <si>
    <t>T12_R17_SG = výkazníctvo 2020, kategória 700, všetky zdroje</t>
  </si>
  <si>
    <t>T13_R9_SF = T4_R14_SB</t>
  </si>
  <si>
    <t>T16_R20_SB = výkazníctvo, súvaha, časť Aktíva, riadok 053,</t>
  </si>
  <si>
    <t xml:space="preserve">Údaje v T17 sú kontrolované na hodnoty z výkazníctva, finančné prostriedky z EÚ (vrátane spolufinancovania zo štátneho rozpočtu), zabezpečované prostredníctvom MŠVVaŠ SR v roku 2020. </t>
  </si>
  <si>
    <t xml:space="preserve">Pri vypĺňaní tabuľky je potrebné dodržiavať "Manuál k vedeniu účtovníctva od 1. januára 2020 pre verejné vysoké školy používajúce finančný informačný systém SOFIA (verzia2) " </t>
  </si>
  <si>
    <r>
      <t xml:space="preserve">T22_R57_SA (SB) = T4_R14_SB
</t>
    </r>
    <r>
      <rPr>
        <sz val="11"/>
        <color theme="1"/>
        <rFont val="Times New Roman"/>
        <family val="1"/>
        <charset val="238"/>
      </rPr>
      <t>T22R_R64_SA_(SB)= T19_R1_SA_(SC)</t>
    </r>
  </si>
  <si>
    <t>T23_R24_SA_(SB)≥T19_R1_SA_(SC)
T23_R30_SA_(SB)=T4_R14_SA_(SB)</t>
  </si>
  <si>
    <t>Stav k 31. 12. 2020</t>
  </si>
  <si>
    <t>Náklady
hlavnej činnosti
2020</t>
  </si>
  <si>
    <t>v hlavičkách, vo vysvetlivkách a v súvzťažnostiach boli zmenené (aktualizované) roky , všetky zmeny vo vysvetlivkách a súvzťažnostiach sú vyznačené farebne</t>
  </si>
  <si>
    <r>
      <t>výnosy verejnej vysokej školy v roku 2020</t>
    </r>
    <r>
      <rPr>
        <sz val="12"/>
        <color rgb="FFFF0000"/>
        <rFont val="Times New Roman"/>
        <family val="1"/>
        <charset val="238"/>
      </rPr>
      <t xml:space="preserve"> </t>
    </r>
    <r>
      <rPr>
        <sz val="12"/>
        <rFont val="Times New Roman"/>
        <family val="1"/>
        <charset val="238"/>
      </rPr>
      <t>v oblasti sociálnej podpory študentov</t>
    </r>
  </si>
  <si>
    <r>
      <t>náklady verejnej vysokej školy  v roku 2020</t>
    </r>
    <r>
      <rPr>
        <sz val="12"/>
        <color rgb="FFFF0000"/>
        <rFont val="Times New Roman"/>
        <family val="1"/>
        <charset val="238"/>
      </rPr>
      <t xml:space="preserve"> </t>
    </r>
    <r>
      <rPr>
        <sz val="12"/>
        <rFont val="Times New Roman"/>
        <family val="1"/>
        <charset val="238"/>
      </rPr>
      <t>v oblasti sociálnej podpory študentov</t>
    </r>
  </si>
  <si>
    <t xml:space="preserve">Vysoká škola uvedie v samostatnom riadku objem výnosov zo školného za súbežné štúdium v dennej forme. </t>
  </si>
  <si>
    <t>Vysoká škola uvedie v samostatnom riadku objem výnosov zo školného za prekročenie štandardnej dĺžky štúdia v dennej forme .</t>
  </si>
  <si>
    <t>Vysoká škola uvedie v samostatnom riadku objem výnosov za štúdium v cudzom jazyku .</t>
  </si>
  <si>
    <t>Uvedie sa objem prijatej kapitálovej dotácie z prostriedkov EÚ vrátane spolufinancovania (účet 346005 – 346008 strana DAL,  napr. zdroje 11S1, 11S2, 11T1, 11T2, (všetky zdroje EŠF na ktorých VVŠ účtuje, aj všetky analytické účty) okrem 11E1, 11E2, 11E3, 11E4 a 121 – viď riadok 13).</t>
  </si>
  <si>
    <t>Uvedie sa objem na obstaranie a technické zhodnotenie dlhodobého majetku z iných zdrojov v danom roku vrátane zostatkov na týchto zdrojoch (patria sem aj prostriedky zo zdroja 11E1, 11E2 - Finančný mechanizmus EHP; 11E3, 11E4 - Nórsky finančný mechanizmus a 121 - Všeobecná pokladničná správa vrátane ich zostatkov z predchádzajúcich rokov).</t>
  </si>
  <si>
    <t>T13_SG(SH) uvádzajte tvorbu fondu podľa §16a bod d) zákona 131/2002 Z. z., t.j. fondu na podporu štúdia študentov so špecifickými potrebami.</t>
  </si>
  <si>
    <t>Tabuľka č.19 poskytuje informácie o objeme a štruktúre štipendií  vyplácaných verejnou vysokou školou z vlastných zdrojov podľa § 97 zákona. Neobsahuje údaje o "normálnych" štipendiách vyplatených doktorandom (t.j. podľa §54, ods.18 zákona).</t>
  </si>
  <si>
    <t>Údaje v T5 sú rozšírené o tvorbu fondov.</t>
  </si>
  <si>
    <t>- iné analyticky sledované výnosy (účty 602 002-007, 602 011-018, 602 099, 602 199)</t>
  </si>
  <si>
    <t>- výnosy  účtu 648 (648 007-8, 648 009, 648 016, 648 018-19, 648 022, 648 099)</t>
  </si>
  <si>
    <t>- ostatné výnosy (účty 649 001-8, 649 012, 649 019-026, 649 098, 649 099)</t>
  </si>
  <si>
    <t>Prijaté príspevky od fyzických osôb (účt 663)</t>
  </si>
  <si>
    <t>Prijaté príspevky z verejných zbierok (účet 667)</t>
  </si>
  <si>
    <t>Vnútroorganizačné prevody výnosov (účet 670)</t>
  </si>
  <si>
    <r>
      <t xml:space="preserve">Spolu </t>
    </r>
    <r>
      <rPr>
        <sz val="11"/>
        <color theme="1"/>
        <rFont val="Times New Roman"/>
        <family val="1"/>
        <charset val="238"/>
      </rPr>
      <t>[R1+R6+SUM(R11:R16)+R19+R20+R26+R34+SUM(R45:R50)+SUM(R56:R63)]</t>
    </r>
  </si>
  <si>
    <t>- iné analyticky sledované náklady (účty 501 005-006, 501 013-018, 501 019, 501077)</t>
  </si>
  <si>
    <t>- opravy a udržiavanie strojov, prístrojov, zariadení a inventára  (účet 511 002, 511 052)</t>
  </si>
  <si>
    <t>- zahraničné cestovné  (účet 512 002, 512 003, 512 004, 512 005, 512 052)</t>
  </si>
  <si>
    <t xml:space="preserve"> - MZDY (účty 521 001-008, 521 012, 521 013)</t>
  </si>
  <si>
    <t xml:space="preserve"> - ostatné zákonné sociálne náklady (účet 527 006, 527 099)</t>
  </si>
  <si>
    <t xml:space="preserve">- Ostatné náklady účty 541 až 548 </t>
  </si>
  <si>
    <t xml:space="preserve"> - štipendiá z vlastných zdrojov (549 007-010, 549 019, 549 020, 549 022) </t>
  </si>
  <si>
    <t xml:space="preserve"> - ostatné iné náklady (účet 549 021, 549 098, 549 099, 549 011, 549 013)</t>
  </si>
  <si>
    <t xml:space="preserve"> - odpisy DN a HM nadobudnutého z kapitálových dotácií z EÚ (zo štrukturálnych fondov) (účet 551 004, 551 300, 551 321, 551 323 )</t>
  </si>
  <si>
    <r>
      <t>Vnútroorganizačné prevody nákladov</t>
    </r>
    <r>
      <rPr>
        <sz val="12"/>
        <color theme="1"/>
        <rFont val="Times New Roman"/>
        <family val="1"/>
      </rPr>
      <t xml:space="preserve"> </t>
    </r>
    <r>
      <rPr>
        <b/>
        <sz val="12"/>
        <color theme="1"/>
        <rFont val="Times New Roman"/>
        <family val="1"/>
      </rPr>
      <t>(účtová skupina 57)</t>
    </r>
  </si>
  <si>
    <t>zmena zdrojov pri KV</t>
  </si>
  <si>
    <t>doplnené účty</t>
  </si>
  <si>
    <r>
      <t>Výnosy z poplatkov spojených so štúdiom (účet 648) [SUM(R2</t>
    </r>
    <r>
      <rPr>
        <b/>
        <sz val="12"/>
        <color rgb="FFFF0000"/>
        <rFont val="Times New Roman"/>
        <family val="1"/>
        <charset val="238"/>
      </rPr>
      <t>7</t>
    </r>
    <r>
      <rPr>
        <b/>
        <sz val="12"/>
        <rFont val="Times New Roman"/>
        <family val="1"/>
        <charset val="238"/>
      </rPr>
      <t>:R</t>
    </r>
    <r>
      <rPr>
        <b/>
        <sz val="12"/>
        <color rgb="FFFF0000"/>
        <rFont val="Times New Roman"/>
        <family val="1"/>
        <charset val="238"/>
      </rPr>
      <t>32</t>
    </r>
    <r>
      <rPr>
        <b/>
        <sz val="12"/>
        <rFont val="Times New Roman"/>
        <family val="1"/>
        <charset val="238"/>
      </rPr>
      <t xml:space="preserve">)] </t>
    </r>
  </si>
  <si>
    <r>
      <t>Zmeny tabuliek výročnej správy o hospodárení za rok 2021</t>
    </r>
    <r>
      <rPr>
        <b/>
        <sz val="14"/>
        <color indexed="10"/>
        <rFont val="Times New Roman"/>
        <family val="1"/>
        <charset val="238"/>
      </rPr>
      <t xml:space="preserve"> </t>
    </r>
    <r>
      <rPr>
        <b/>
        <sz val="14"/>
        <rFont val="Times New Roman"/>
        <family val="1"/>
        <charset val="238"/>
      </rPr>
      <t>v porovnaní s rokom 2020</t>
    </r>
  </si>
  <si>
    <t xml:space="preserve">príjmy verejnej vysokej školy  v roku 2021 majúce charakter dotácie </t>
  </si>
  <si>
    <t>Obsah tabuľkovej prílohy výročnej správy o hospodárení verejnej vysokej školy za rok 2021</t>
  </si>
  <si>
    <t>Vysvetlivky k tabuľkám výročnej správy o hospodárení verejných vysokých škôl za rok 2021</t>
  </si>
  <si>
    <t>Súvzťažnosti tabuliek výročnej správy o hospodárení verejných vysokých škôl za rok 2021</t>
  </si>
  <si>
    <r>
      <t>Príjmy z dotácií verejnej vysokej škole zo štátneho rozpočtu z kapitoly MŠVVaŠ SR  poskytnuté na základe Zmluvy o poskytnutí dotácie zo štátneho rozpočtu
prostredníctvom rozpočtu Ministerstva školstva, vedy, výskumu a športu Slovenskej republiky na rok 2021</t>
    </r>
    <r>
      <rPr>
        <sz val="12"/>
        <color rgb="FF00B050"/>
        <rFont val="Times New Roman"/>
        <family val="1"/>
        <charset val="238"/>
      </rPr>
      <t xml:space="preserve"> </t>
    </r>
    <r>
      <rPr>
        <sz val="12"/>
        <rFont val="Times New Roman"/>
        <family val="1"/>
        <charset val="238"/>
      </rPr>
      <t xml:space="preserve"> na programe 077 </t>
    </r>
  </si>
  <si>
    <r>
      <t>Príjmy verejnej vysokej školy v roku 2021</t>
    </r>
    <r>
      <rPr>
        <sz val="12"/>
        <color rgb="FF00B050"/>
        <rFont val="Times New Roman"/>
        <family val="1"/>
        <charset val="238"/>
      </rPr>
      <t xml:space="preserve"> </t>
    </r>
    <r>
      <rPr>
        <sz val="12"/>
        <rFont val="Times New Roman"/>
        <family val="1"/>
        <charset val="238"/>
      </rPr>
      <t xml:space="preserve">majúce charakter dotácie okrem príjmov z dotácií  z  kapitoly MŠVVaŠ SR a okrem štrukturálnych fondov EÚ </t>
    </r>
  </si>
  <si>
    <t>Výnosy verejnej vysokej školy v rokoch 2020 a 2021</t>
  </si>
  <si>
    <r>
      <t>Výnosy verejnej vysokej školy zo školného a z poplatkov spojených so štúdiom v rokoch 2020</t>
    </r>
    <r>
      <rPr>
        <sz val="12"/>
        <color indexed="10"/>
        <rFont val="Times New Roman"/>
        <family val="1"/>
        <charset val="238"/>
      </rPr>
      <t xml:space="preserve"> </t>
    </r>
    <r>
      <rPr>
        <sz val="12"/>
        <rFont val="Times New Roman"/>
        <family val="1"/>
        <charset val="238"/>
      </rPr>
      <t>a 2021</t>
    </r>
  </si>
  <si>
    <t>Náklady verejnej vysokej školy v rokoch 2020 a 2021</t>
  </si>
  <si>
    <t>Zamestnanci a náklady na mzdy verejnej vysokej školy v roku 2021</t>
  </si>
  <si>
    <r>
      <t>Zamestnanci a náklady na mzdy verejnej vysokej školy v roku 2021</t>
    </r>
    <r>
      <rPr>
        <sz val="12"/>
        <color theme="1"/>
        <rFont val="Times New Roman"/>
        <family val="1"/>
        <charset val="238"/>
      </rPr>
      <t xml:space="preserve"> - len ženy</t>
    </r>
  </si>
  <si>
    <t>Náklady verejnej vysokej školy na štipendiá  doktorandov v dennej forme štúdia v roku 2021</t>
  </si>
  <si>
    <t>Údaje o systéme sociálnej podpory  - časť  sociálne štipendiá  (§ 96 zákona) za roky 2020 a 2021</t>
  </si>
  <si>
    <r>
      <t>Údaje o systéme sociálnej podpory  - časť výnosy a náklady</t>
    </r>
    <r>
      <rPr>
        <b/>
        <sz val="12"/>
        <rFont val="Times New Roman"/>
        <family val="1"/>
        <charset val="238"/>
      </rPr>
      <t xml:space="preserve"> </t>
    </r>
    <r>
      <rPr>
        <sz val="12"/>
        <rFont val="Times New Roman"/>
        <family val="1"/>
        <charset val="238"/>
      </rPr>
      <t>študentských domovov (bez zmluvných zariadení) za roky 2020 a 2021</t>
    </r>
    <r>
      <rPr>
        <b/>
        <sz val="12"/>
        <color indexed="10"/>
        <rFont val="Times New Roman"/>
        <family val="1"/>
        <charset val="238"/>
      </rPr>
      <t xml:space="preserve"> </t>
    </r>
  </si>
  <si>
    <r>
      <t>Údaje o systéme sociálnej podpory  - časť výnosy a náklady</t>
    </r>
    <r>
      <rPr>
        <b/>
        <sz val="12"/>
        <rFont val="Times New Roman"/>
        <family val="1"/>
        <charset val="238"/>
      </rPr>
      <t xml:space="preserve"> </t>
    </r>
    <r>
      <rPr>
        <sz val="12"/>
        <rFont val="Times New Roman"/>
        <family val="1"/>
        <charset val="238"/>
      </rPr>
      <t>študentských jedální</t>
    </r>
    <r>
      <rPr>
        <b/>
        <sz val="12"/>
        <rFont val="Times New Roman"/>
        <family val="1"/>
        <charset val="238"/>
      </rPr>
      <t xml:space="preserve">  </t>
    </r>
    <r>
      <rPr>
        <sz val="12"/>
        <rFont val="Times New Roman"/>
        <family val="1"/>
        <charset val="238"/>
      </rPr>
      <t>za roky 2020 a 2021</t>
    </r>
  </si>
  <si>
    <t>Výdavky verejnej vysokej školy na obstaranie a technické zhodnotenie dlhodobého majetku v roku 2021</t>
  </si>
  <si>
    <t>Stav a vývoj finančných fondov verejnej vysokej školy v rokoch 2020 a 2021</t>
  </si>
  <si>
    <t>Zdroje verejnej vysokej školy na obstaranie a technické zhodnotenie dlhodobého  majetku v rokoch 2020 a 2021</t>
  </si>
  <si>
    <r>
      <t>Štruktúra a stav finančných prostriedkov na bankových účtoch verejnej vysokej školy k 31. decembru 2021</t>
    </r>
    <r>
      <rPr>
        <sz val="12"/>
        <color rgb="FF00B050"/>
        <rFont val="Times New Roman"/>
        <family val="1"/>
        <charset val="238"/>
      </rPr>
      <t xml:space="preserve"> </t>
    </r>
  </si>
  <si>
    <t>Príjmy verejnej vysokej školy z prostriedkov EÚ a z prostriedkov na ich spolufinancovanie zo štátneho rozpočtu z kapitoly MŠVVaŠ SR a z iných kapitol štátneho rozpočtu v roku 2021</t>
  </si>
  <si>
    <r>
      <t>Príjmy z dotácií verejnej vysokej škole zo štátneho rozpočtu z kapitoly MŠVVaŠ SR poskytnuté mimo programu 077 a mimo príjmov z prostriedkov EÚ (zo štrukturálnych fondov) v roku 2021</t>
    </r>
    <r>
      <rPr>
        <sz val="12"/>
        <color rgb="FF00B050"/>
        <rFont val="Times New Roman"/>
        <family val="1"/>
        <charset val="238"/>
      </rPr>
      <t xml:space="preserve"> </t>
    </r>
  </si>
  <si>
    <t>Štipendiá z vlastných zdrojov podľa § 97 zákona v rokoch 2020 a 2021</t>
  </si>
  <si>
    <t xml:space="preserve">Motivačné štipendiá  v rokoch 2020 a 2021 (v zmysle § 96a  zákona ) </t>
  </si>
  <si>
    <t>Štruktúra účtu 384 - výnosy budúcich období v rokoch 2020 a 2021</t>
  </si>
  <si>
    <t>Výnosy verejnej vysokej školy v roku 2021 v oblasti sociálnej podpory študentov</t>
  </si>
  <si>
    <r>
      <t>Náklady verejnej vysokej školy  v roku 2021</t>
    </r>
    <r>
      <rPr>
        <sz val="12"/>
        <color indexed="10"/>
        <rFont val="Times New Roman"/>
        <family val="1"/>
        <charset val="238"/>
      </rPr>
      <t xml:space="preserve"> </t>
    </r>
    <r>
      <rPr>
        <sz val="12"/>
        <rFont val="Times New Roman"/>
        <family val="1"/>
        <charset val="238"/>
      </rPr>
      <t>v oblasti sociálnej podpory študentov</t>
    </r>
  </si>
  <si>
    <t>Vysvetlivky k tabuľkám výročnej správy o hospodárení verejnej vysokej školy za rok 2021</t>
  </si>
  <si>
    <r>
      <t xml:space="preserve">Ak nie je uvedené inak, všetky údaje o výške finančných prostriedkov  z roku 2020 a 2021 sa uvádzajú </t>
    </r>
    <r>
      <rPr>
        <b/>
        <sz val="12"/>
        <rFont val="Times New Roman"/>
        <family val="1"/>
        <charset val="238"/>
      </rPr>
      <t xml:space="preserve">v eurách </t>
    </r>
    <r>
      <rPr>
        <sz val="12"/>
        <rFont val="Times New Roman"/>
        <family val="1"/>
        <charset val="238"/>
      </rPr>
      <t>s presnosťou na dve desatinné miesta. Dôvodom tohto pravidla je, aby pri sumarizácii nedochádzalo k väčším chybám zo zaokrúhľovania.</t>
    </r>
  </si>
  <si>
    <r>
      <t>V riadku 1 až 15 sa uvádzajú príjmy</t>
    </r>
    <r>
      <rPr>
        <sz val="12"/>
        <color indexed="8"/>
        <rFont val="Times New Roman"/>
        <family val="1"/>
        <charset val="238"/>
      </rPr>
      <t xml:space="preserve"> na programe 077 </t>
    </r>
    <r>
      <rPr>
        <sz val="12"/>
        <rFont val="Times New Roman"/>
        <family val="1"/>
        <charset val="238"/>
      </rPr>
      <t>podľa programovej štruktúry na rok 2021.</t>
    </r>
  </si>
  <si>
    <r>
      <t xml:space="preserve">Tabuľka č. 3 poskytuje informácie o objeme a štruktúre výnosov  verejnej vysokej školy v rokoch 2020 a 2021. Osobitne sa uvedie prehľad o výnosoch v </t>
    </r>
    <r>
      <rPr>
        <b/>
        <u/>
        <sz val="12"/>
        <rFont val="Times New Roman"/>
        <family val="1"/>
        <charset val="238"/>
      </rPr>
      <t>hlavnej</t>
    </r>
    <r>
      <rPr>
        <b/>
        <sz val="12"/>
        <rFont val="Times New Roman"/>
        <family val="1"/>
        <charset val="238"/>
      </rPr>
      <t xml:space="preserve"> činnosti a osobitne prehľad o výnosoch v </t>
    </r>
    <r>
      <rPr>
        <b/>
        <u/>
        <sz val="12"/>
        <rFont val="Times New Roman"/>
        <family val="1"/>
        <charset val="238"/>
      </rPr>
      <t>podnikateľske</t>
    </r>
    <r>
      <rPr>
        <b/>
        <sz val="12"/>
        <rFont val="Times New Roman"/>
        <family val="1"/>
        <charset val="238"/>
      </rPr>
      <t>j  činnosti.</t>
    </r>
  </si>
  <si>
    <t>Údaje vychádzajú z platného analytického členenia účtov na rok 2021. Ak vysoká škola používa na niektoré položky nákladov viac analytických účtov (napr.ak analyticky rozlišuje náklady, ktoré budú refundované príp.refakturované) uvedie sa v príslušnom riadku stav všetkých účtov prislúchajúcich k príslušnej vecnej položke.</t>
  </si>
  <si>
    <r>
      <t>Minimálna výška prídelu do štipendijného fondu v roku 2020 a 2021</t>
    </r>
    <r>
      <rPr>
        <b/>
        <sz val="12"/>
        <color rgb="FFFF0000"/>
        <rFont val="Times New Roman"/>
        <family val="1"/>
        <charset val="238"/>
      </rPr>
      <t xml:space="preserve"> </t>
    </r>
    <r>
      <rPr>
        <b/>
        <sz val="12"/>
        <rFont val="Times New Roman"/>
        <family val="1"/>
        <charset val="238"/>
      </rPr>
      <t>je 20 % príjmov zo školného.</t>
    </r>
  </si>
  <si>
    <t>T4_R13</t>
  </si>
  <si>
    <t>T4_R14</t>
  </si>
  <si>
    <t>Návrh na prídel do štipendijného fondu na základe rozhodnutia VVŠ, ktorý sa musí rovnať minimálne objemu z riadku R13.</t>
  </si>
  <si>
    <r>
      <t>Tabuľka č. 5 poskytuje informácie o objeme a štruktúre nákladov verejnej vysokej školy v rokoch 2020</t>
    </r>
    <r>
      <rPr>
        <b/>
        <sz val="12"/>
        <color indexed="10"/>
        <rFont val="Times New Roman"/>
        <family val="1"/>
        <charset val="238"/>
      </rPr>
      <t xml:space="preserve"> </t>
    </r>
    <r>
      <rPr>
        <b/>
        <sz val="12"/>
        <rFont val="Times New Roman"/>
        <family val="1"/>
        <charset val="238"/>
      </rPr>
      <t xml:space="preserve">a  2021. Osobitne sa uvedie prehľad o nákladoch v </t>
    </r>
    <r>
      <rPr>
        <b/>
        <u/>
        <sz val="12"/>
        <rFont val="Times New Roman"/>
        <family val="1"/>
        <charset val="238"/>
      </rPr>
      <t>hlavnej</t>
    </r>
    <r>
      <rPr>
        <b/>
        <sz val="12"/>
        <rFont val="Times New Roman"/>
        <family val="1"/>
        <charset val="238"/>
      </rPr>
      <t xml:space="preserve"> činnosti a osobitne prehľad o nákladoch v </t>
    </r>
    <r>
      <rPr>
        <b/>
        <u/>
        <sz val="12"/>
        <rFont val="Times New Roman"/>
        <family val="1"/>
        <charset val="238"/>
      </rPr>
      <t>podnikateľske</t>
    </r>
    <r>
      <rPr>
        <b/>
        <sz val="12"/>
        <rFont val="Times New Roman"/>
        <family val="1"/>
        <charset val="238"/>
      </rPr>
      <t xml:space="preserve">j  činnosti. </t>
    </r>
  </si>
  <si>
    <r>
      <t>V stĺpcoch A, B, C uvedie vysoká škola priemerný evidenčný prepočítaný počet zamestnancov za rok 2021</t>
    </r>
    <r>
      <rPr>
        <sz val="12"/>
        <color indexed="10"/>
        <rFont val="Times New Roman"/>
        <family val="1"/>
        <charset val="238"/>
      </rPr>
      <t xml:space="preserve"> </t>
    </r>
    <r>
      <rPr>
        <sz val="12"/>
        <rFont val="Times New Roman"/>
        <family val="1"/>
        <charset val="238"/>
      </rPr>
      <t xml:space="preserve">platených zo zdrojov podľa hlavičky stĺpca. Zamestnanec sa započítava do tohto počtu proporcionálne k objemu mzdových prostriedkov pokrytých z príslušného zdroja. Príklad: Ak 75 % mzdových prostriedkov zamestnanca je zo štátneho rozpočtu a 25 % z iných zdrojov, započítava sa zamestnanec do počtu uvedeného v stĺpci A hodnotou 0,75 a do počtu v stĺpci C hodnotou 0,25.  </t>
    </r>
  </si>
  <si>
    <r>
      <t>V stĺpci B uvedie vysoká škola priemerný evidenčný prepočítaný počet zamestnancov za rok 2021</t>
    </r>
    <r>
      <rPr>
        <sz val="12"/>
        <color indexed="10"/>
        <rFont val="Times New Roman"/>
        <family val="1"/>
        <charset val="238"/>
      </rPr>
      <t xml:space="preserve"> </t>
    </r>
    <r>
      <rPr>
        <sz val="12"/>
        <rFont val="Times New Roman"/>
        <family val="1"/>
        <charset val="238"/>
      </rPr>
      <t>platených z dotácie MŠVVaŠ SR, t.j. z prostriedkov uvedených v stĺpci F.</t>
    </r>
  </si>
  <si>
    <r>
      <t>V stĺpci C uvedie vysoká škola priemerný evidenčný prepočítaný počet zamestnancov za rok 2021</t>
    </r>
    <r>
      <rPr>
        <sz val="12"/>
        <color indexed="10"/>
        <rFont val="Times New Roman"/>
        <family val="1"/>
        <charset val="238"/>
      </rPr>
      <t xml:space="preserve"> </t>
    </r>
    <r>
      <rPr>
        <sz val="12"/>
        <rFont val="Times New Roman"/>
        <family val="1"/>
        <charset val="238"/>
      </rPr>
      <t xml:space="preserve">platených z iných zdrojov, t. j.  z prostriedkov uvedených v stĺpci G. Príklad: Zamestnanci platení z podnikateľskej činnosti. </t>
    </r>
  </si>
  <si>
    <t xml:space="preserve">Príspevok na jedno jedlo zo štátneho rozpočtu bol po celý rok  2021 vo výške  1,4 euro. </t>
  </si>
  <si>
    <t>Tabuľka č. 12 poskytuje informácie o štruktúre a objeme výdavkov, ktoré verejná vysoká škola  použila na obstaranie a technické zhodnotenie dlhodobého majetku v roku 2021.</t>
  </si>
  <si>
    <r>
      <t>Výdavky na obstaranie majetku kryté v priebehu roku 2021</t>
    </r>
    <r>
      <rPr>
        <sz val="12"/>
        <color indexed="10"/>
        <rFont val="Times New Roman"/>
        <family val="1"/>
        <charset val="238"/>
      </rPr>
      <t xml:space="preserve"> </t>
    </r>
    <r>
      <rPr>
        <sz val="12"/>
        <rFont val="Times New Roman"/>
        <family val="1"/>
        <charset val="238"/>
      </rPr>
      <t xml:space="preserve">z úveru. Pri čerpaní týchto prostriedkov uviesť v komentári aj rok získania úveru. </t>
    </r>
  </si>
  <si>
    <t>Tabuľka č. 13 poskytuje informácie o stave a vývoji finančných fondov verejnej vysokej školy v rokoch 2020 a 2021.</t>
  </si>
  <si>
    <r>
      <t>Dotácia na kapitálové výdavky zo štátneho rozpočtu  (111</t>
    </r>
    <r>
      <rPr>
        <b/>
        <sz val="12"/>
        <rFont val="Times New Roman"/>
        <family val="1"/>
      </rPr>
      <t>)</t>
    </r>
  </si>
  <si>
    <t>Uvedie sa objem prijatej kapitálovej dotácie z rozpočtu kapitoly MŠVVaŠ SR a z iných rozpočtových kapitol v roku 2021 zo zdroja 111 (kapitálová dotácia, ktorá bola verejnej vysokej škole poukázaná na účet (cash) v sledovanom období,  účet 346002 - strana DAL)</t>
  </si>
  <si>
    <t>odstránený zdroj 131K, 131L</t>
  </si>
  <si>
    <r>
      <t>Uvedie sa zostatok kapitálovej dotácie na obstaranie a technické zhodnotenie dlhodobého majetku (nevyčerpané finančné  prostriedky k 31. 12. 2020</t>
    </r>
    <r>
      <rPr>
        <sz val="12"/>
        <color indexed="10"/>
        <rFont val="Times New Roman"/>
        <family val="1"/>
        <charset val="238"/>
      </rPr>
      <t xml:space="preserve"> </t>
    </r>
    <r>
      <rPr>
        <sz val="12"/>
        <color indexed="8"/>
        <rFont val="Times New Roman"/>
        <family val="1"/>
        <charset val="238"/>
      </rPr>
      <t>(stĺpec SA v R11), resp. k 31. 12. 2021 (stĺpec SB v R11) na zdrojoch 131x</t>
    </r>
    <r>
      <rPr>
        <sz val="12"/>
        <color rgb="FFC00000"/>
        <rFont val="Times New Roman"/>
        <family val="1"/>
        <charset val="238"/>
      </rPr>
      <t xml:space="preserve"> (131K, 131L)</t>
    </r>
    <r>
      <rPr>
        <sz val="12"/>
        <color indexed="8"/>
        <rFont val="Times New Roman"/>
        <family val="1"/>
        <charset val="238"/>
      </rPr>
      <t>, 13S1, 13S2, 13T1,13T2.....(zostatky zo ŠR aj zo ŠF).</t>
    </r>
  </si>
  <si>
    <r>
      <t xml:space="preserve">   V stĺpci A uvádzajte pre KV</t>
    </r>
    <r>
      <rPr>
        <sz val="12"/>
        <color rgb="FFC00000"/>
        <rFont val="Times New Roman"/>
        <family val="1"/>
        <charset val="238"/>
      </rPr>
      <t xml:space="preserve"> </t>
    </r>
    <r>
      <rPr>
        <sz val="12"/>
        <color theme="1"/>
        <rFont val="Times New Roman"/>
        <family val="1"/>
      </rPr>
      <t>(príjem na 322 001)</t>
    </r>
  </si>
  <si>
    <r>
      <t>Uvedú sa sumárne stavy ostatných  fondov, ktoré vysoká škola vytvorila za roky 2020</t>
    </r>
    <r>
      <rPr>
        <sz val="12"/>
        <color indexed="10"/>
        <rFont val="Times New Roman"/>
        <family val="1"/>
        <charset val="238"/>
      </rPr>
      <t xml:space="preserve"> </t>
    </r>
    <r>
      <rPr>
        <sz val="12"/>
        <rFont val="Times New Roman"/>
        <family val="1"/>
        <charset val="238"/>
      </rPr>
      <t>a 2021 v zmysle §16a ods. 1 zákona č. 131/2002 Z. z. o vysokých školách v znení neskorších predpisov.</t>
    </r>
  </si>
  <si>
    <r>
      <t>Ak má VVŠ finančné prostriedky zaúčtované na účte 261 - peniaze na ceste, uvedie ich v tomto riadku: z dôvodu kontroly stavu na bankových účtoch k 31. 12. 2021</t>
    </r>
    <r>
      <rPr>
        <sz val="12"/>
        <color rgb="FFFF0000"/>
        <rFont val="Times New Roman"/>
        <family val="1"/>
        <charset val="238"/>
      </rPr>
      <t xml:space="preserve"> </t>
    </r>
    <r>
      <rPr>
        <sz val="12"/>
        <rFont val="Times New Roman"/>
        <family val="1"/>
        <charset val="238"/>
      </rPr>
      <t xml:space="preserve">na údaje zo súvahy. </t>
    </r>
  </si>
  <si>
    <r>
      <t>Tabuľka č. 17 obsahuje informácie o celkovom objeme príjmov z dotácií, poskytnutých verejnej vysokej škole v roku 2021</t>
    </r>
    <r>
      <rPr>
        <b/>
        <sz val="12"/>
        <color indexed="10"/>
        <rFont val="Times New Roman"/>
        <family val="1"/>
        <charset val="238"/>
      </rPr>
      <t xml:space="preserve"> </t>
    </r>
    <r>
      <rPr>
        <b/>
        <sz val="12"/>
        <rFont val="Times New Roman"/>
        <family val="1"/>
        <charset val="238"/>
      </rPr>
      <t xml:space="preserve">z prostriedkov EÚ (štrukturálnych fondov), vrátane spolufinancovania zo štátneho rozpočtu. Osobitne sa sledujú dotácie, poskytnuté z MŠVVaŠ SR a osobitne dotácie z iných kapitol štátneho rozpočtu. </t>
    </r>
  </si>
  <si>
    <t>Ak VVŠ obdržala finančné prostriedky aj z inej kapitoly štátneho rozpočtu, uvádzajú sa osobitne. Tieto dotácie sa evidujú na zdrojoch podľa platnej rozpočtovej klasifikácie na rok 2021 a nie sú súčasťou dotácií, vykazovaných v T2_R1.  Pri dotáciách z MŠVVaŠ SR nevymenované, ale používané zdroje uveďte do riadkov R23a .....</t>
  </si>
  <si>
    <r>
      <t xml:space="preserve">Tabuľka č. 18 obsahuje informácie o celkovom objeme príjmov z dotácií poskytnutých verejnej vysokej škole z kapitoly MŠVVaŠ SR  </t>
    </r>
    <r>
      <rPr>
        <sz val="12"/>
        <rFont val="Times New Roman"/>
        <family val="1"/>
        <charset val="238"/>
      </rPr>
      <t xml:space="preserve">mimo programu 077, t. j. mimo </t>
    </r>
    <r>
      <rPr>
        <b/>
        <sz val="12"/>
        <rFont val="Times New Roman"/>
        <family val="1"/>
        <charset val="238"/>
      </rPr>
      <t xml:space="preserve"> </t>
    </r>
    <r>
      <rPr>
        <sz val="12"/>
        <rFont val="Times New Roman"/>
        <family val="1"/>
        <charset val="238"/>
      </rPr>
      <t>Zmluvy o poskytnutí dotácie zo štátneho rozpočtu prostredníctvom rozpočtu MŠVVaŠ SR na rok 2021  a mimo príjmov z prostriedkov EÚ a to</t>
    </r>
    <r>
      <rPr>
        <b/>
        <sz val="12"/>
        <rFont val="Times New Roman"/>
        <family val="1"/>
        <charset val="238"/>
      </rPr>
      <t>:</t>
    </r>
    <r>
      <rPr>
        <sz val="12"/>
        <rFont val="Times New Roman"/>
        <family val="1"/>
        <charset val="238"/>
      </rPr>
      <t xml:space="preserve"> 
1) na  riešenie projektov výskumu a vývoja v rámci programu 06K
2) na zabezpečenie mobilít v súlade s medzinárodnými zmluvami, vrátane štipendií pre zahraničných štipendistov (prvok 021 02 03 a podprogram 05T 08) 
Tieto druhy dotácie sú poskytnuté na základe osobitných zmlúv MŠVVaŠ SR, resp. APVV a  mimo  príjmov z prostriedkov EÚ v roku 2021. </t>
    </r>
  </si>
  <si>
    <t>Súvzťažnosti medzi tabuľkami výročnej správy o hospodárení verejnej vysokej školy za rok 2021</t>
  </si>
  <si>
    <t xml:space="preserve">Výdavky natehotenské štipendiá (§ 96 zákona) za kalendárny rok </t>
  </si>
  <si>
    <r>
      <t>Počet študentov poberajúcich tehotenskée štipendiá v osobomesiacoch</t>
    </r>
    <r>
      <rPr>
        <b/>
        <sz val="9"/>
        <rFont val="Times New Roman"/>
        <family val="1"/>
        <charset val="238"/>
      </rPr>
      <t xml:space="preserve"> </t>
    </r>
    <r>
      <rPr>
        <b/>
        <vertAlign val="superscript"/>
        <sz val="14"/>
        <rFont val="Times New Roman"/>
        <family val="1"/>
        <charset val="238"/>
      </rPr>
      <t>1)</t>
    </r>
  </si>
  <si>
    <r>
      <t xml:space="preserve">Počet študentov poberajúcich tehotenské štipendiá  </t>
    </r>
    <r>
      <rPr>
        <b/>
        <vertAlign val="superscript"/>
        <sz val="14"/>
        <rFont val="Times New Roman"/>
        <family val="1"/>
        <charset val="238"/>
      </rPr>
      <t>2)</t>
    </r>
  </si>
  <si>
    <t>Príjem z dotácie poskytnutej na tehotenské štipendiá v rámci dotačnej zmluvy z kapitoly     MŠVVaŠ k 31.12.</t>
  </si>
  <si>
    <t>tehotenské štipendiá</t>
  </si>
  <si>
    <t>uvádzajú sa štipendiá vyplatené zo štátneho rozpočtu, kód v CRŠ: 21</t>
  </si>
  <si>
    <t>Počet študentov poberajúcich tehotenské štipendium</t>
  </si>
  <si>
    <t xml:space="preserve">Počet študentov poberajúcichtehotenské štipendium </t>
  </si>
  <si>
    <t>Tabuľka č. 8a: Údaje o systéme sociálnej podpory - časť  tehotenské štipendiá  (§ 96b zákona) 
za roky 2020 a 2021</t>
  </si>
  <si>
    <t xml:space="preserve">1) V stĺpcoch B a D sa uvádza prepočítaný počet študentiek určený ako počet osobomesiacov, počas ktorých bolo poskytované tehotenské štipendium </t>
  </si>
  <si>
    <t xml:space="preserve">2) V stĺpcoch B a D sa uvádza celkový (fyzický) počet študentiek, ktorým bolo v príslušnom kalendárnom roku poskytnuté motivačné štipendium bez ohľadu na počet mesiacov. </t>
  </si>
  <si>
    <t>T8a_V1</t>
  </si>
  <si>
    <t>Tabuľka č. 8a poskytuje informácie  o príjmoch a výdavkoch (cash) na tehotenské štipendiá zo štátneho rozpočtu podľa § 96b zákona a o počte študentiek poberajúcich tehotenské štipendiá.</t>
  </si>
  <si>
    <t>T8a_R1</t>
  </si>
  <si>
    <t>T8a_R5</t>
  </si>
  <si>
    <t>V stĺpci SA, resp. SC sa uvedú výdavky z dotácie na tehotenské štipendiá poskytnuté študentom v danom kalendárnom roku, uvedené v Centrálnom registri študentov pod kódom 21.</t>
  </si>
  <si>
    <t>V stĺpci SA, resp. SC sa uvedú príjmy z dotácie na tehotenské štipendiá poskytnuté prostredníctvom  kapitoly MŠVVaŠ SR na základe dotačnej zmluvy v danom kalendárnom roku.</t>
  </si>
  <si>
    <t>nové</t>
  </si>
  <si>
    <r>
      <t>Tabuľka č. 1 poskytuje informácie o celkovom objeme a programovej štruktúre príjmov na základe Zmluvy o poskytnutí  dotácií  zo štátneho rozpočtu prostredníctvom kapitoly MŠVVaŠ  na  programe  077 na zdroji 111</t>
    </r>
    <r>
      <rPr>
        <b/>
        <sz val="12"/>
        <color theme="1"/>
        <rFont val="Times New Roman"/>
        <family val="1"/>
        <charset val="238"/>
      </rPr>
      <t xml:space="preserve">.  Dotácie programov 021, 05T, 06K, resp. programov zo štrukturálnych fondov EÚ </t>
    </r>
    <r>
      <rPr>
        <b/>
        <u/>
        <sz val="12"/>
        <color theme="1"/>
        <rFont val="Times New Roman"/>
        <family val="1"/>
        <charset val="238"/>
      </rPr>
      <t>nie sú</t>
    </r>
    <r>
      <rPr>
        <b/>
        <sz val="12"/>
        <color theme="1"/>
        <rFont val="Times New Roman"/>
        <family val="1"/>
        <charset val="238"/>
      </rPr>
      <t xml:space="preserve"> súčasťou tejto zmluvy. </t>
    </r>
  </si>
  <si>
    <t>zmenené</t>
  </si>
  <si>
    <r>
      <t xml:space="preserve">V R_12 sa uvádza  </t>
    </r>
    <r>
      <rPr>
        <b/>
        <sz val="12"/>
        <color rgb="FFC00000"/>
        <rFont val="Times New Roman"/>
        <family val="1"/>
        <charset val="238"/>
      </rPr>
      <t>skutočne poskytnutá</t>
    </r>
    <r>
      <rPr>
        <sz val="12"/>
        <color rgb="FFC00000"/>
        <rFont val="Times New Roman"/>
        <family val="1"/>
        <charset val="238"/>
      </rPr>
      <t xml:space="preserve"> dotácia na </t>
    </r>
    <r>
      <rPr>
        <b/>
        <sz val="12"/>
        <color rgb="FFC00000"/>
        <rFont val="Times New Roman"/>
        <family val="1"/>
        <charset val="238"/>
      </rPr>
      <t>sociálne a tehotenské</t>
    </r>
    <r>
      <rPr>
        <sz val="12"/>
        <color rgb="FFC00000"/>
        <rFont val="Times New Roman"/>
        <family val="1"/>
        <charset val="238"/>
      </rPr>
      <t xml:space="preserve"> štipendiá  (spolu) a v R_13 sa uvádza skutočne poskytnutá dotácia </t>
    </r>
    <r>
      <rPr>
        <b/>
        <sz val="12"/>
        <color rgb="FFC00000"/>
        <rFont val="Times New Roman"/>
        <family val="1"/>
        <charset val="238"/>
      </rPr>
      <t>motivačné</t>
    </r>
    <r>
      <rPr>
        <sz val="12"/>
        <color rgb="FFC00000"/>
        <rFont val="Times New Roman"/>
        <family val="1"/>
        <charset val="238"/>
      </rPr>
      <t xml:space="preserve"> štipendiá. </t>
    </r>
  </si>
  <si>
    <t xml:space="preserve">Tabuľka č. 16 poskytuje informácie o objeme a štruktúre finančných prostriedkov na bankových účtoch verejnej vysokej školy  k 31. 12. 2020 v členení podľa jednotlivých skupín účtov. Celkový objem finančných prostriedkov za všetky účty v Štátnej pokladnici musí byť v súlade s údajmi, ktoré vykazuje Štátna pokladnica za každého klienta ŠP osobitne. V stĺpci C vysoká škola uvedie čísla všetkých účtov v tvare IBAN. </t>
  </si>
  <si>
    <r>
      <t xml:space="preserve">   - Prvok 077 15 01</t>
    </r>
    <r>
      <rPr>
        <sz val="12"/>
        <color rgb="FFFF0000"/>
        <rFont val="Times New Roman"/>
        <family val="1"/>
        <charset val="238"/>
      </rPr>
      <t>)*</t>
    </r>
  </si>
  <si>
    <t>)*</t>
  </si>
  <si>
    <t>uvádza sa  skutočne poskytnutá dotácia na sociálne a tehotenské štipendiá  (spolu)</t>
  </si>
  <si>
    <t>Bežná a kapitálová dotácia je kontrolovaná na Zmluvu o poskytnutí  dotácií  zo štátneho rozpočtu prostredníctvom kapitoly MŠVVaŠ (ďalej len "dotačná zmluva") a jej dodatkov na rok 2021 na  programe  077.</t>
  </si>
  <si>
    <t>príjmy z dotácie  na základe dotačnej zmluvy , len 077, v R</t>
  </si>
  <si>
    <r>
      <t xml:space="preserve">Výnosy sú kontrolované na údaje z výkazníctva - výkaz ziskov a strát, časť </t>
    </r>
    <r>
      <rPr>
        <b/>
        <sz val="12"/>
        <color theme="1"/>
        <rFont val="Times New Roman"/>
        <family val="1"/>
        <charset val="238"/>
      </rPr>
      <t>výnosy</t>
    </r>
    <r>
      <rPr>
        <sz val="12"/>
        <color theme="1"/>
        <rFont val="Times New Roman"/>
        <family val="1"/>
        <charset val="238"/>
      </rPr>
      <t xml:space="preserve">. 
Údaje v T3 z roku 2021  a údaje z roku 2020 sa uvádzajú v eurách s presnosťou na dve desatinné miestá ( </t>
    </r>
    <r>
      <rPr>
        <i/>
        <sz val="12"/>
        <color theme="1"/>
        <rFont val="Times New Roman"/>
        <family val="1"/>
        <charset val="238"/>
      </rPr>
      <t>pričom zobrazenie tabuliek je nastavené na Eur)</t>
    </r>
    <r>
      <rPr>
        <sz val="12"/>
        <color theme="1"/>
        <rFont val="Times New Roman"/>
        <family val="1"/>
        <charset val="238"/>
      </rPr>
      <t>. 
Výnosy zo školného, resp. z poplatkov  spojených so štúdiom za hlavnú činnosť v T3_R20, R26 sa taktiež kontrolujú na T4_R1_SB a T4_R7_SB.</t>
    </r>
  </si>
  <si>
    <t>T5_R56_SC+SD &gt;=&lt; T6_R18_SH
T5_R77_(SC+SD) = T7_R1_SC
T5_R81_SD = T19_R1_SC</t>
  </si>
  <si>
    <t>Údaje v R1_SC za rok 2021 sú kontrolované na T5_R77_SC + SD</t>
  </si>
  <si>
    <t>ešte sa používa táto súvsťažnosť??</t>
  </si>
  <si>
    <r>
      <t>T6_R1..R6, R7, R9, R13, R14, R16, R17 = Škol 2-04 za 2021</t>
    </r>
    <r>
      <rPr>
        <sz val="12"/>
        <color indexed="10"/>
        <rFont val="Times New Roman"/>
        <family val="1"/>
        <charset val="238"/>
      </rPr>
      <t xml:space="preserve">, </t>
    </r>
    <r>
      <rPr>
        <sz val="12"/>
        <rFont val="Times New Roman"/>
        <family val="1"/>
        <charset val="238"/>
      </rPr>
      <t xml:space="preserve">
T6_R15a.. = dotačná zmluva na 2021, špecifiká</t>
    </r>
  </si>
  <si>
    <t>T8_R5_SA (SC) = dotačná zmluva na rok 2020 (2021), prvok 077 15 01 - účelové prostriedky na sociálne štipendiá</t>
  </si>
  <si>
    <t>Údaje  sú kontrolované na  dotačné zmluvy a na účelovú dotáciu na rok 2020, 2021. Za rok 2018 na T1_R12_SA.
Údaje v T8_R1_SC by sa mali rovnať údajom z CRŠ kód 1.</t>
  </si>
  <si>
    <r>
      <t xml:space="preserve">T1 = </t>
    </r>
    <r>
      <rPr>
        <b/>
        <sz val="12"/>
        <rFont val="Times New Roman"/>
        <family val="1"/>
        <charset val="238"/>
      </rPr>
      <t>dotačná zmluva na 2021</t>
    </r>
  </si>
  <si>
    <t>Údaj v T8_R4_SA predstavuje zostatok nevyčerpanej dotácie z predchádzajúceho roka, t. j. k 31. 12. 2020.  
Údaj v T8_R6_SA (SC) predstavuje zostatok nevyčerpanej dotácie k 31. 12. príslušného roka (2020, resp. 2021) a ich hodnoty sa vypočítajú z ostatných uvedených údajov. Zostatok nevyčerpanej dotácie k 31. 12. 2020 je totožný  s údajmi vykazovanými v tabuľke T8 výročnej správy za rok 2020.</t>
  </si>
  <si>
    <t>T8_R5_SC= T1_R12_SA
T8_R4_SC = zostatok k 31.12.2020
T8_R6_SA = T8_R4_SC 
T8_R1_SA (SC)  ≤ T13_R11_SE (SF)</t>
  </si>
  <si>
    <t xml:space="preserve">T8a_R5_SC=  dotačná zmluva na rok 2021, prvok 077 15 01, FK 09412 - účelové prostriedky na tehotenské štipendiá
Údaj v T8_R6_SC predstavuje zostatok nevyčerpanej dotácie z predchádzajúceho roka, t. j. k 31. 12. 2021.  
</t>
  </si>
  <si>
    <t>T8a_R5_SC=  dotačná zmluva na rok 2021
T8a_R1_SA (SC)  ≤ T13_R11_SE (SF)</t>
  </si>
  <si>
    <t>nové vložené</t>
  </si>
  <si>
    <t>T9_R1 = štatistické výkazy MŠVVaŠ SR 2020 (2021)</t>
  </si>
  <si>
    <r>
      <t xml:space="preserve">Údaje o </t>
    </r>
    <r>
      <rPr>
        <b/>
        <sz val="12"/>
        <rFont val="Times New Roman"/>
        <family val="1"/>
        <charset val="238"/>
      </rPr>
      <t>projektovanej lôžkovej kapacite</t>
    </r>
    <r>
      <rPr>
        <sz val="12"/>
        <rFont val="Times New Roman"/>
        <family val="1"/>
        <charset val="238"/>
      </rPr>
      <t xml:space="preserve"> v T9_R1 sa kontrolujú na štatistické výkazy MŠVVaŠ SR  (posielané na CVTI SR) 2020, 2021.</t>
    </r>
  </si>
  <si>
    <t xml:space="preserve">T9_R6_SA (SB) = dotačná zmluva 2020 (2021) - účelové prostriedky na študentské domovy (vrátane dotácie na valorizáciu miezd ŠJ) </t>
  </si>
  <si>
    <t>T10_R7_SA (SB) = dotačná zmluva 2020 (2021)_účelová dotácia na študentské jedálne</t>
  </si>
  <si>
    <t>Údaje v R7_SA (SB) sú kontrolované na  dotačné zmluvy a na účelovú dotáciu na rok 2020, 2010.</t>
  </si>
  <si>
    <t>T10_R13 = štatistické výkazy MŠVVaŠ SR 2020 (2021)</t>
  </si>
  <si>
    <r>
      <t xml:space="preserve">Údaje v T11_R2 - tvorba fondu reprodukcie za roky 2020 a 2021 sa musia rovnať údajom v T13_R2_SC (SD). 
</t>
    </r>
    <r>
      <rPr>
        <strike/>
        <sz val="12"/>
        <rFont val="Times New Roman"/>
        <family val="1"/>
        <charset val="238"/>
      </rPr>
      <t/>
    </r>
  </si>
  <si>
    <r>
      <t>T13_R2_SC (SD) = T11_R2_SA (SB) 
T13_R8_SF ≥ T8_R5_SC</t>
    </r>
    <r>
      <rPr>
        <sz val="12"/>
        <color rgb="FFFF0000"/>
        <rFont val="Times New Roman"/>
        <family val="1"/>
        <charset val="238"/>
      </rPr>
      <t xml:space="preserve"> + T8a_T5_S</t>
    </r>
    <r>
      <rPr>
        <sz val="12"/>
        <color theme="1"/>
        <rFont val="Times New Roman"/>
        <family val="1"/>
        <charset val="238"/>
      </rPr>
      <t>C+T20_R2_(SC + SD)
T13_R13_SD = T16_R13_SB
T13_R13_SF = T16_R10_SB</t>
    </r>
  </si>
  <si>
    <t>doplnený vzťah o tehot. Štipendiá</t>
  </si>
  <si>
    <r>
      <t xml:space="preserve">Údaje v T13_ R2_SC (SD) - tvorba fondu reprodukcie sa musia rovnať údajom v T11_R2_SA (SB). 
Údaje v T13_R8_SE (SF) majú súvzťažnosť s údajmi v T8_R5 (sociálne štipendiá), </t>
    </r>
    <r>
      <rPr>
        <sz val="12"/>
        <color rgb="FFFF0000"/>
        <rFont val="Times New Roman"/>
        <family val="1"/>
        <charset val="238"/>
      </rPr>
      <t>s údajmi v T8a_R5 (tehotenské štipendiá</t>
    </r>
    <r>
      <rPr>
        <sz val="12"/>
        <color theme="1"/>
        <rFont val="Times New Roman"/>
        <family val="1"/>
        <charset val="238"/>
      </rPr>
      <t xml:space="preserve">)a T20_R2 (motivačné štipendiá). Tvorba fondu z dotácie v T13_R8 má byť minimálne vo výške súčtu dotácie na sociálne štipendiá (T8_R5),  </t>
    </r>
    <r>
      <rPr>
        <sz val="12"/>
        <color rgb="FFFF0000"/>
        <rFont val="Times New Roman"/>
        <family val="1"/>
        <charset val="238"/>
      </rPr>
      <t>tehotenské štipendiá (T8a_R5)</t>
    </r>
    <r>
      <rPr>
        <sz val="12"/>
        <color theme="1"/>
        <rFont val="Times New Roman"/>
        <family val="1"/>
        <charset val="238"/>
      </rPr>
      <t xml:space="preserve"> a motivačné štipendiá (T20_R2). 
Údaje v T13_R13_SD(SF) majú byť totožné s údajmi v T16, účet štipendijného fondu (R10), účet fondu reprodukcie (R13).</t>
    </r>
  </si>
  <si>
    <r>
      <t>Stav štipendijného fondu k 31. 12. uvedený v R12_SF nemá byť nižší ako súčet zostatku nevyčerpanej dotácie na sociálne štipendiá v T8_R6_SC,</t>
    </r>
    <r>
      <rPr>
        <sz val="12"/>
        <color rgb="FFFF0000"/>
        <rFont val="Times New Roman"/>
        <family val="1"/>
        <charset val="238"/>
      </rPr>
      <t xml:space="preserve"> tehotenské štipendiá T8a_R6_SC</t>
    </r>
    <r>
      <rPr>
        <sz val="12"/>
        <color theme="1"/>
        <rFont val="Times New Roman"/>
        <family val="1"/>
        <charset val="238"/>
      </rPr>
      <t xml:space="preserve"> a na motivačné štipendiá v T20_R4_(SC +SD).</t>
    </r>
  </si>
  <si>
    <r>
      <t>T13_R12_SF ≥T8_R6_SC</t>
    </r>
    <r>
      <rPr>
        <sz val="12"/>
        <color rgb="FFFF0000"/>
        <rFont val="Times New Roman"/>
        <family val="1"/>
        <charset val="238"/>
      </rPr>
      <t>+T8a_T5_SC</t>
    </r>
    <r>
      <rPr>
        <sz val="12"/>
        <color theme="1"/>
        <rFont val="Times New Roman"/>
        <family val="1"/>
        <charset val="238"/>
      </rPr>
      <t>+ T20_R4_(SC +SD)</t>
    </r>
  </si>
  <si>
    <r>
      <t>Stavy fondov k 1.1. a k 31.12.2021</t>
    </r>
    <r>
      <rPr>
        <sz val="12"/>
        <color indexed="10"/>
        <rFont val="Times New Roman"/>
        <family val="1"/>
        <charset val="238"/>
      </rPr>
      <t xml:space="preserve"> </t>
    </r>
    <r>
      <rPr>
        <sz val="12"/>
        <rFont val="Times New Roman"/>
        <family val="1"/>
        <charset val="238"/>
      </rPr>
      <t xml:space="preserve">za </t>
    </r>
    <r>
      <rPr>
        <b/>
        <sz val="12"/>
        <rFont val="Times New Roman"/>
        <family val="1"/>
        <charset val="238"/>
      </rPr>
      <t>všetky fondy spolu</t>
    </r>
    <r>
      <rPr>
        <sz val="12"/>
        <rFont val="Times New Roman"/>
        <family val="1"/>
        <charset val="238"/>
      </rPr>
      <t xml:space="preserve"> sa kontrolujú na výkazníctvo, súvaha - časť Pasíva, riadky 064 + 065 + 069 +</t>
    </r>
    <r>
      <rPr>
        <sz val="12"/>
        <color theme="1"/>
        <rFont val="Times New Roman"/>
        <family val="1"/>
        <charset val="238"/>
      </rPr>
      <t xml:space="preserve"> 070 +</t>
    </r>
    <r>
      <rPr>
        <sz val="12"/>
        <color indexed="10"/>
        <rFont val="Times New Roman"/>
        <family val="1"/>
        <charset val="238"/>
      </rPr>
      <t xml:space="preserve"> </t>
    </r>
    <r>
      <rPr>
        <sz val="12"/>
        <rFont val="Times New Roman"/>
        <family val="1"/>
        <charset val="238"/>
      </rPr>
      <t>071 "netto" 
Stavy fondov k 1.1.sa rovnajú stavom fondov k 31.12. predchádzajúceho roka.</t>
    </r>
  </si>
  <si>
    <t>Tvorba fondu reprodukcie z odpisov v roku 2021 sa rovná odpisom ostatného DN a HM za rok 2020 (T5_R86_SC+SD).</t>
  </si>
  <si>
    <t>Údaje v T18_R1 sú kontrolované na  rozpis bežnej a kapitálovej dotácie na programe 06K v roku 2021 poskytnuté vysokým školám mimo "dotačnej zmluvy" prostredníctvom  APVV resp. sekcie vedy a techniky.
Údaje v T18_R7 a R8 sú kontrolované na rozpis bežnej dotácie na podrograme 05T 08 a prvku 021 02 03 v roku 2021, poskytnuté vysokým školám mimo "dotačnej zmluvy" prostredníctvom sekcie medzinárodnej spolupráce.</t>
  </si>
  <si>
    <t xml:space="preserve">T20_R2 = dotačná zmluva 2020 (2021)_účelová dotácia na motivačné štipendiá
</t>
  </si>
  <si>
    <t xml:space="preserve">T21_R1_SF  = výkazníctvo 2020 súvaha, časť pasíva, riadok 103, predchádzajúce účtovné obdobie
T21_R1_SL = výkazníctvo 2021, súvaha, časť pasíva, riadok 103, bežné účtovné obdobie </t>
  </si>
  <si>
    <r>
      <t>V stĺpci SH</t>
    </r>
    <r>
      <rPr>
        <sz val="12"/>
        <color indexed="10"/>
        <rFont val="Times New Roman"/>
        <family val="1"/>
        <charset val="238"/>
      </rPr>
      <t xml:space="preserve"> </t>
    </r>
    <r>
      <rPr>
        <sz val="12"/>
        <rFont val="Times New Roman"/>
        <family val="1"/>
        <charset val="238"/>
      </rPr>
      <t>sa zvyšok prijatej kapitálovej dotácie, používanej na kompenzáciu odpisov za rok 2021  rovná súčtu zvyšku prijatej kapitálovej dotácie na kompenzáciu odpisov z roku 2020</t>
    </r>
    <r>
      <rPr>
        <sz val="12"/>
        <color indexed="10"/>
        <rFont val="Times New Roman"/>
        <family val="1"/>
        <charset val="238"/>
      </rPr>
      <t xml:space="preserve"> </t>
    </r>
    <r>
      <rPr>
        <sz val="12"/>
        <rFont val="Times New Roman"/>
        <family val="1"/>
        <charset val="238"/>
      </rPr>
      <t xml:space="preserve">(stĺpec SB) a výšky kapitálovej dotácie (2021) z </t>
    </r>
    <r>
      <rPr>
        <sz val="12"/>
        <color indexed="8"/>
        <rFont val="Times New Roman"/>
        <family val="1"/>
        <charset val="238"/>
      </rPr>
      <t xml:space="preserve">T11_R10a_SB, zníženému o odpisy, vykazované v T5_R86a_SC. </t>
    </r>
  </si>
  <si>
    <t xml:space="preserve">V stĺpci SG sa zvyšok prijatej kapitálovej dotácie, používanej na kompenzáciu odpisov za rok 2021  rovná súčtu zvyšku prijatej kapitálovej dotácie na kompenzáciu odpisov z roku 2020 (stĺpec SA) a výšky kapitálovej dotácie (2021) z T11_R10_SB, zníženému o odpisy, vykazované v T5_R85_SC. </t>
  </si>
  <si>
    <r>
      <t>T13_R11_SF=T8_R1_SC+T19_R1_SC</t>
    </r>
    <r>
      <rPr>
        <sz val="12"/>
        <color rgb="FFFF0000"/>
        <rFont val="Times New Roman"/>
        <family val="1"/>
        <charset val="238"/>
      </rPr>
      <t>+T8a_T5_SC</t>
    </r>
    <r>
      <rPr>
        <sz val="12"/>
        <color theme="1"/>
        <rFont val="Times New Roman"/>
        <family val="1"/>
        <charset val="238"/>
      </rPr>
      <t>+T20_R3_(SC+SD)</t>
    </r>
  </si>
  <si>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2021</t>
    </r>
    <r>
      <rPr>
        <b/>
        <sz val="14"/>
        <color rgb="FFFF0000"/>
        <rFont val="Times New Roman"/>
        <family val="1"/>
        <charset val="238"/>
      </rPr>
      <t xml:space="preserve">  </t>
    </r>
    <r>
      <rPr>
        <b/>
        <sz val="14"/>
        <rFont val="Times New Roman"/>
        <family val="1"/>
      </rPr>
      <t xml:space="preserve">na programe 077 </t>
    </r>
  </si>
  <si>
    <r>
      <t>Tabuľka č. 2: Príjmy verejnej vysokej školy v roku 2021</t>
    </r>
    <r>
      <rPr>
        <b/>
        <sz val="14"/>
        <color rgb="FFFF0000"/>
        <rFont val="Times New Roman"/>
        <family val="1"/>
        <charset val="238"/>
      </rPr>
      <t xml:space="preserve"> </t>
    </r>
    <r>
      <rPr>
        <b/>
        <sz val="14"/>
        <rFont val="Times New Roman"/>
        <family val="1"/>
        <charset val="238"/>
      </rPr>
      <t>majúce charakter dotácie okrem príjmov z dotácií 
 z  kapitoly MŠVVaŠ SR a okrem  prostriedkov EÚ  (štrukturálnych  fondov)</t>
    </r>
  </si>
  <si>
    <t>Tabuľka č. 3: Výnosy verejnej vysokej školy v rokoch 2020 a 2021</t>
  </si>
  <si>
    <t>Rozdiel 2021-2020</t>
  </si>
  <si>
    <r>
      <t>Tabuľka č. 4: Výnosy verejnej vysokej školy zo školného a z poplatkov spojených so štúdiom  
v rokoch 2020</t>
    </r>
    <r>
      <rPr>
        <b/>
        <sz val="14"/>
        <color rgb="FFFF0000"/>
        <rFont val="Times New Roman"/>
        <family val="1"/>
        <charset val="238"/>
      </rPr>
      <t xml:space="preserve"> </t>
    </r>
    <r>
      <rPr>
        <b/>
        <sz val="14"/>
        <rFont val="Times New Roman"/>
        <family val="1"/>
        <charset val="238"/>
      </rPr>
      <t>a 2021</t>
    </r>
    <r>
      <rPr>
        <b/>
        <sz val="14"/>
        <color rgb="FFFF0000"/>
        <rFont val="Times New Roman"/>
        <family val="1"/>
        <charset val="238"/>
      </rPr>
      <t xml:space="preserve"> </t>
    </r>
  </si>
  <si>
    <t>Tabuľka č. 5: Náklady verejnej vysokej školy v rokoch 2020 a 2021</t>
  </si>
  <si>
    <t>Tabuľka č. 6: Zamestnanci a náklady na mzdy verejnej vysokej školy v roku 2021</t>
  </si>
  <si>
    <t>Priemerný evidenčný prepočítaný počet zamestnancov za rok 2021</t>
  </si>
  <si>
    <t>Tabuľka č. 6a: Zamestnanci a náklady na mzdy verejnej vysokej školy v roku 2021   -   len  ženy  a výpočet priemerného platu mužov</t>
  </si>
  <si>
    <r>
      <t xml:space="preserve">Priemerný evidenčný prepočítaný počet </t>
    </r>
    <r>
      <rPr>
        <b/>
        <sz val="12"/>
        <rFont val="Times New Roman"/>
        <family val="1"/>
        <charset val="238"/>
      </rPr>
      <t>žien</t>
    </r>
    <r>
      <rPr>
        <b/>
        <sz val="12"/>
        <rFont val="Times New Roman"/>
        <family val="1"/>
      </rPr>
      <t xml:space="preserve"> za rok 2021</t>
    </r>
  </si>
  <si>
    <t xml:space="preserve">Tabuľka č. 7: Náklady verejnej vysokej školy na štipendiá doktorandov v dennej forme štúdia v roku 2021 </t>
  </si>
  <si>
    <t>Počet osobomesiacov interných doktorandov spolu za 2021</t>
  </si>
  <si>
    <t>Tabuľka č. 8: Údaje o systéme sociálnej podpory - časť  sociálne štipendiá  (§ 96 zákona) 
za roky 2020 a 2021</t>
  </si>
  <si>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2020 a 2021</t>
    </r>
  </si>
  <si>
    <t>Tabuľka č. 11: Zdroje verejnej vysokej školy na obstaranie a technické zhodnotenie dlhodobého  majetku v rokoch 2020 a 2021</t>
  </si>
  <si>
    <t>zdroj 131H, 131I, 131J  len za ŠD..... ????p. Filčáková</t>
  </si>
  <si>
    <t>Tabuľka č. 12: Výdavky verejnej vysokej školy na obstaranie a technické zhodnotenie dlhodobého majetku v roku 2021</t>
  </si>
  <si>
    <r>
      <t>Čerpanie kapitálovej dotácie v roku 2021</t>
    </r>
    <r>
      <rPr>
        <b/>
        <sz val="11"/>
        <color theme="1"/>
        <rFont val="Times New Roman"/>
        <family val="1"/>
      </rPr>
      <t xml:space="preserve">
zo štátneho rozpočtu (111)</t>
    </r>
  </si>
  <si>
    <r>
      <t xml:space="preserve">Čerpanie kapitálovej dotácie v roku 2021
</t>
    </r>
    <r>
      <rPr>
        <b/>
        <sz val="11"/>
        <color theme="1"/>
        <rFont val="Times New Roman"/>
        <family val="1"/>
      </rPr>
      <t>z prostriedkov EÚ (štrukturálnych fondov)</t>
    </r>
  </si>
  <si>
    <t xml:space="preserve">Čerpanie bežnej dotácie v roku 2021 prostredníctvom fondu reprodukcie </t>
  </si>
  <si>
    <t>Tabuľka č. 13: Stav a vývoj finančných fondov verejnej vysokej školy v rokoch 2020 a 2021</t>
  </si>
  <si>
    <t>Tabuľka č. 16: Štruktúra a stav finančných prostriedkov na bankových účtoch verejnej vysokej školy
   k 31. decembru 2021</t>
  </si>
  <si>
    <t>Stav účtu k 31.12.2021</t>
  </si>
  <si>
    <t>Tabuľka č. 17: Príjmy verejnej vysokej školy z prostriedkov EÚ a z prostriedkov na ich spolufinancovanie 
zo štátneho rozpočtu z kapitoly MŠVVaŠ SR a z iných kapitol štátneho rozpočtu v roku 2021</t>
  </si>
  <si>
    <r>
      <t>Tabuľka č. 18: Príjmy z dotácií verejnej vysokej škole zo štátneho rozpočtu z kapitoly MŠVVaŠ SR 
poskytnuté mimo programu 077 a mimo príjmov z prostriedkov EÚ (zo štrukturálnych fondov) v roku 2021</t>
    </r>
    <r>
      <rPr>
        <sz val="14"/>
        <color rgb="FFFF0000"/>
        <rFont val="Times New Roman"/>
        <family val="1"/>
        <charset val="238"/>
      </rPr>
      <t xml:space="preserve"> </t>
    </r>
    <r>
      <rPr>
        <sz val="14"/>
        <rFont val="Times New Roman"/>
        <family val="1"/>
      </rPr>
      <t xml:space="preserve">
</t>
    </r>
  </si>
  <si>
    <t xml:space="preserve">Tabuľka č. 19: Štipendiá z vlastných zdrojov podľa § 97 zákona v rokoch 2020 a 2021 </t>
  </si>
  <si>
    <t xml:space="preserve">Tabuľka č. 20: Motivačné štipendiá  v rokoch 2020 a 2021  (v zmysle § 96a zákona )  </t>
  </si>
  <si>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 xml:space="preserve">v rokoch 2020 a 2021 </t>
    </r>
  </si>
  <si>
    <t>Stav k 31. 12. 2021</t>
  </si>
  <si>
    <t xml:space="preserve">Tabuľka č. 22: Výnosy verejnej vysokej školy v roku 2021 v oblasti sociálnej podpory študentov </t>
  </si>
  <si>
    <t>Výnosy
v hlavnej činnosti
2020</t>
  </si>
  <si>
    <r>
      <t>Výnosy
hlavnej činnosti
2021</t>
    </r>
    <r>
      <rPr>
        <sz val="12"/>
        <color indexed="10"/>
        <rFont val="Times New Roman"/>
        <family val="1"/>
        <charset val="238"/>
      </rPr>
      <t xml:space="preserve"> </t>
    </r>
  </si>
  <si>
    <t>Náklady
hlavnej činnosti
2021</t>
  </si>
  <si>
    <t xml:space="preserve">Tabuľka č .23:  Náklady verejnej vysokej školy  v roku 2021 v oblasti sociálnej podpory študentov </t>
  </si>
  <si>
    <t>od 1.4.2021</t>
  </si>
  <si>
    <t>Tabuľka 8a</t>
  </si>
  <si>
    <t>v T1_ R12 doplnená )* a pod tabuľkou vysvetlenie</t>
  </si>
  <si>
    <t>zmena vo vzorci v T10_R15_SA(SB)</t>
  </si>
  <si>
    <t>_</t>
  </si>
  <si>
    <t>Údaje o systéme sociálnej podpory  - časť  tehotenské štipendiá  (§ 96 zákona) za rok a 2021</t>
  </si>
  <si>
    <t>vložená celá nová tabuľka</t>
  </si>
  <si>
    <t>vložená nová tabuľka</t>
  </si>
  <si>
    <t>- ostatný materiál (účet 501 099, 501 030, 501 513, 501 516, 501 519, 501 599)</t>
  </si>
  <si>
    <t>doplnené 501519</t>
  </si>
  <si>
    <t>riadok 13.</t>
  </si>
  <si>
    <r>
      <t xml:space="preserve">V riadku 4 uvedie vysoká škola celkový objem príjmov </t>
    </r>
    <r>
      <rPr>
        <b/>
        <sz val="12"/>
        <color theme="1"/>
        <rFont val="Times New Roman"/>
        <family val="1"/>
        <charset val="238"/>
      </rPr>
      <t xml:space="preserve">zo zahraničných zdrojov (zo zahraničných účtov) </t>
    </r>
    <r>
      <rPr>
        <sz val="12"/>
        <color theme="1"/>
        <rFont val="Times New Roman"/>
        <family val="1"/>
        <charset val="238"/>
      </rPr>
      <t>majúcich charakter dotácií. V riadkoch 4a ... rozpíše podrobnejšie jednotlivé druhy týchto príjmov. Príklady:
1. príjmy zo zahraničných grantov v rámci 8.,7. RP
2. príjmy na riešenie výskumných projektov v rámci programu napr.COST
3. príjmy v rámci spolupráce s inými zahraničnými univerzitami a iné napr. zdroj 35.</t>
    </r>
  </si>
  <si>
    <r>
      <t xml:space="preserve"> - odpisy ostatného DN a HM (účet 551 002, </t>
    </r>
    <r>
      <rPr>
        <b/>
        <sz val="12"/>
        <rFont val="Times New Roman"/>
        <family val="1"/>
      </rPr>
      <t>551 130</t>
    </r>
    <r>
      <rPr>
        <sz val="12"/>
        <rFont val="Times New Roman"/>
        <family val="1"/>
      </rPr>
      <t xml:space="preserve">, </t>
    </r>
    <r>
      <rPr>
        <b/>
        <sz val="12"/>
        <rFont val="Times New Roman"/>
        <family val="1"/>
      </rPr>
      <t>551 131</t>
    </r>
    <r>
      <rPr>
        <sz val="12"/>
        <rFont val="Times New Roman"/>
        <family val="1"/>
      </rPr>
      <t xml:space="preserve">, 551 133, 551 200, 551 221, 551 223, </t>
    </r>
    <r>
      <rPr>
        <b/>
        <sz val="12"/>
        <rFont val="Times New Roman"/>
        <family val="1"/>
      </rPr>
      <t>551 400</t>
    </r>
    <r>
      <rPr>
        <sz val="12"/>
        <rFont val="Times New Roman"/>
        <family val="1"/>
      </rPr>
      <t xml:space="preserve">, </t>
    </r>
    <r>
      <rPr>
        <b/>
        <sz val="12"/>
        <rFont val="Times New Roman"/>
        <family val="1"/>
      </rPr>
      <t>551 500</t>
    </r>
    <r>
      <rPr>
        <sz val="12"/>
        <rFont val="Times New Roman"/>
        <family val="1"/>
      </rPr>
      <t>,</t>
    </r>
    <r>
      <rPr>
        <b/>
        <sz val="12"/>
        <rFont val="Times New Roman"/>
        <family val="1"/>
      </rPr>
      <t xml:space="preserve"> 551 521</t>
    </r>
    <r>
      <rPr>
        <sz val="12"/>
        <rFont val="Times New Roman"/>
        <family val="1"/>
      </rPr>
      <t>, 551 900, 551 921, 551 923)</t>
    </r>
  </si>
  <si>
    <t>Údaje vychádzajú z platného analytického členenia účtov  na rok 2021. Ak vysoká škola používa na niektoré položky nákladov viac analytických účtov (napr.ak analyticky rozlišuje náklady, ktoré budú refundované príp.refakturované) uvedie sa v príslušnom riadku stav všetkých účtov prislúchajúcich k príslušnej vecnej položke (napr.v riadku 15 sa okrem stavu účtu 502 001 uvedie aj stav účtu 502 051) .</t>
  </si>
  <si>
    <r>
      <t xml:space="preserve">Náklady sú kontrolované na údaje z výkazníctva - výkaz ziskov a strát, časť </t>
    </r>
    <r>
      <rPr>
        <b/>
        <sz val="12"/>
        <rFont val="Times New Roman"/>
        <family val="1"/>
        <charset val="238"/>
      </rPr>
      <t>náklady</t>
    </r>
    <r>
      <rPr>
        <sz val="12"/>
        <rFont val="Times New Roman"/>
        <family val="1"/>
        <charset val="238"/>
      </rPr>
      <t xml:space="preserve">.  
Obdobne ako  pri T3 sa  údaje  z roku 2020 a údaje z roku 2021 sa uvádzajú v eurách s presnosťou na dve desatinné miestá </t>
    </r>
    <r>
      <rPr>
        <i/>
        <sz val="12"/>
        <rFont val="Times New Roman"/>
        <family val="1"/>
        <charset val="238"/>
      </rPr>
      <t>(pričom zobrazenie tabuliek je nastavené na Eur).</t>
    </r>
    <r>
      <rPr>
        <sz val="12"/>
        <rFont val="Times New Roman"/>
        <family val="1"/>
        <charset val="238"/>
      </rPr>
      <t xml:space="preserve">
Za oblasť </t>
    </r>
    <r>
      <rPr>
        <b/>
        <sz val="12"/>
        <rFont val="Times New Roman"/>
        <family val="1"/>
        <charset val="238"/>
      </rPr>
      <t>miezd</t>
    </r>
    <r>
      <rPr>
        <sz val="12"/>
        <rFont val="Times New Roman"/>
        <family val="1"/>
        <charset val="238"/>
      </rPr>
      <t xml:space="preserve"> sú údaje za rok 2021 - účet 521 (R55) v T5 kontrolované na výkazníctvo, časť náklady a údaje v T5_R56_(SC + SD)  na T6_R18_SH. 
</t>
    </r>
    <r>
      <rPr>
        <u/>
        <sz val="12"/>
        <rFont val="Times New Roman"/>
        <family val="1"/>
        <charset val="238"/>
      </rPr>
      <t>Rozdiel medzi údajom v T6_R18_SH a údajmi v T5_R56_SC+SD (Mzdy) môže o.i. tvoriť výška nákladov za nevyčerpané dovolenky.</t>
    </r>
    <r>
      <rPr>
        <sz val="12"/>
        <rFont val="Times New Roman"/>
        <family val="1"/>
        <charset val="238"/>
      </rPr>
      <t xml:space="preserve">
Štipendiá doktorandov z T5_R77_SC+SD sa kontrolujú na údaje z T7_R1_SC. 
Štipendiá z vlastných zdrojov z T5_R81_SC sa kontrolujú na údaje v T19_R1_SC. </t>
    </r>
  </si>
  <si>
    <r>
      <t>Údaje v riadkoch R1:R6, R7, R9, R13, R14, R16, R17  sú kontrolované s údajmi v štatistickom výkaze Škol (MŠ SR) 2-04 za rok 2021</t>
    </r>
    <r>
      <rPr>
        <sz val="12"/>
        <color indexed="10"/>
        <rFont val="Times New Roman"/>
        <family val="1"/>
        <charset val="238"/>
      </rPr>
      <t>.</t>
    </r>
    <r>
      <rPr>
        <sz val="12"/>
        <rFont val="Times New Roman"/>
        <family val="1"/>
        <charset val="238"/>
      </rPr>
      <t xml:space="preserve"> 
Údaje v riadkoch 15a ... (špecifiká) sú kontrolované na rozpis dotácie v roku 2021.</t>
    </r>
    <r>
      <rPr>
        <b/>
        <sz val="12"/>
        <color indexed="12"/>
        <rFont val="Times New Roman"/>
        <family val="1"/>
        <charset val="238"/>
      </rPr>
      <t xml:space="preserve"> </t>
    </r>
    <r>
      <rPr>
        <u/>
        <sz val="12"/>
        <rFont val="Times New Roman"/>
        <family val="1"/>
        <charset val="238"/>
      </rPr>
      <t>Rozdiel medzi údajom v T6_R18_SH a údajmi v T5_R56_SC+SD (Mzdy) je potrebné vyčísliť a s komentárom uviesť v poznámke pod tabuľkou T6.</t>
    </r>
  </si>
  <si>
    <t xml:space="preserve">Celková hodnota účtu 384 za rok 2020 a 2021, uvedená v T21_SF a SL je kontrolovaná na výkaz Súvaha, časť Pasíva, r.103. 
Štruktúru účtu žiadame uviesť v členení na zvyšok prijatej kapitálovej dotácie zo štátneho rozpočtu a z prostriedkov EÚ (analytický účet 384.11), nevyčerpanú bežnú dotáciu na aktivity budúcich odbobí (384.12) a prostriedky zo zahraničných projektov na budúce aktivity (384.13). 
Ak sú na tomto účte zaúčtované aj iné výnosy, žiadame ich osobitne uviesť v SD (2020), resp. SI (2021). 
Údaje za rok 2021 musia byť totožné s údajmi, ktoré VVŠ predložili k výsledkom hospodárenia VVŠ za rok 2021. </t>
  </si>
  <si>
    <t>Názov verejnej vysokej školy:  Trnavská univerzita so sídlom v Trnave</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</si>
  <si>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</si>
  <si>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</si>
  <si>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</si>
  <si>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</si>
  <si>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t>
  </si>
  <si>
    <t>V prípade, že ešte niektorá VVŠ vypláca doktorandské štipendiá pozadu (ako "mzdy zamestancom"), výška nákladov vykazovaná k 31.12.2021 zohľadňuje aj úhradu štipendií doktorandov, vyplatených v januári  2022 za december 2021</t>
  </si>
  <si>
    <t>Výdavky na štipendiá doktorandov za rok 2021 súhlasia s kódom CRŠ 12,16 a 13 podľa obdobia nároku štipendia za 1-12/2021.</t>
  </si>
  <si>
    <t>Výdavky na sociálne štipendiá za rok 2021 súhlasia s kódom CRŠ 1 podľa obdobia vyplatenia sociálneho štipendia za 1-12/2021.</t>
  </si>
  <si>
    <t>Výdavky na tehotenské štipendiá za rok 2021 súhlasia s kódom CRŠ 21 podľa obdobia vyplatenia tehotenského štipendia za 1-12/2021.</t>
  </si>
  <si>
    <t>Vyplatené štipendiá na riadku 17- iné nezaradené boli čerpané hlavne na podporu rozvoja fakulty a univerzity, šírenie dobrého mena univerzity, účasť študentov na súťažiach, spracovanie materiálov pre on-line vzdelávanie, spolupráca na organizovaní on-line konferencií, workshopov a podujatí univerzity, zber a spracovanie dát pre projekty, doučovanie žiakov počas pandémie, spolupráca s prichádzajúcimi študentami zo zahraničia, pomoc pri tlmočení do posunkového jazyka, príprava prezentácií, článkov, propagačných materiálov a pod.</t>
  </si>
  <si>
    <t xml:space="preserve">  ----</t>
  </si>
  <si>
    <t>zostatkový účet VVŠ</t>
  </si>
  <si>
    <t xml:space="preserve">SK97 8180 0000 0070 0013 3024 </t>
  </si>
  <si>
    <t>SK40 8180 0000 0070 0024 1041</t>
  </si>
  <si>
    <t>SK70 8180 0000 0070 0052 8106</t>
  </si>
  <si>
    <t>SK42 8180 0000 0070 0027 0299</t>
  </si>
  <si>
    <t xml:space="preserve">SK35 8180 0000 0070 0024 1228                  SK42 8180 0000 0070 0024 1199                      SK85 8180 0000 0070 0024 1201                    SK13 8180 0000 0070 0024 1236                    SK88 8180 0000 0070 0024 1244                    SK33 8180 0000 0070 0006 5500                 </t>
  </si>
  <si>
    <t>SK14 8180 0000 0070 0006 5551</t>
  </si>
  <si>
    <t>SK05 8180 0000 0070 0006 5519</t>
  </si>
  <si>
    <t>SK36 8180 0000 0070 0006 5543</t>
  </si>
  <si>
    <t>SK88 0200 0000 0029 3873 3255                      SK90 0200 0000 0018 0217 0057                  SK83 0200 0000 0018 0247 8158</t>
  </si>
  <si>
    <t>V tabuľke je doplnený riadok 2a - zostatkový účet VVŠ, ktorý zároveň slúži aj ako distribučný účet pre poskytovanie dotácie z MŠVVaŠ SR.</t>
  </si>
  <si>
    <t>SK77 8180 0000 0070 0028 7808                    SK29 8180 0000 0070 0057 8023                  SK27 8180 0000 0070 0067 2925</t>
  </si>
  <si>
    <t xml:space="preserve">University of Natural Resources and Life Sciences, Vienna :  INTERREG Danube Transnational Programme: Managing and restoring aquatic Ecological corridors for migrator fish species in the danube river basin - MEASURES   DTP2-038-2.3 </t>
  </si>
  <si>
    <t xml:space="preserve">VIA University College Denmark: Reform of Early Childhood Education in Eastern Europe - REFEE    </t>
  </si>
  <si>
    <t>Slovenská akademická asociácia pre medzinárodnú spoluprácu : ERASMUS+ Programme: Program rozvoja profesijných kapacít pre ranú starostlivosť a predškolské vzdelávanie PROROK     2020-1-SK01-KA201-078304</t>
  </si>
  <si>
    <t>University of Luxemburg : ERASMUS+ Programme: Primary Education Physical Education Teacher Education  PRIME PETE       2020-1-LU01-KA203-063257</t>
  </si>
  <si>
    <t>Slovenská akademická asociácia pre medzinárodnú spoluprácu : ERASMUS+ Programme: Blended Multilogues: Enhancing Transformation and Innovation in Higher Education   MULTILOG    2021-1-SK01-KA220-HED-000032024</t>
  </si>
  <si>
    <t>ACADEMISCH ZIEKENHUIS GRONINGEN (UMCG), Horizon 2020, Prevention and Screening Innovation Project Towards Elimination of Cervical Cancer - PRESCRIP - TEC</t>
  </si>
  <si>
    <t xml:space="preserve">SAAIC-národná agentúra: Program celoživ.vzdel.Erazmus </t>
  </si>
  <si>
    <t>Technická univerzita Zvolen: rozvojový projekt Konzorcium U10+</t>
  </si>
  <si>
    <t>APVV-17-0489  SAV: Poetika textu a poetika udalosti v novodobej slovenskej literatúre 18.-21. storočia       riešiteľ: prof. Bíllik</t>
  </si>
  <si>
    <t>APVV-19-0314  UK BA: Diskurz globálneho vzdelávania a jeho prax v Česku a na Slovensku     riešiteľ: prof. Kaščák</t>
  </si>
  <si>
    <t>APVV-20-0045 SAV: Topologické štruktúry a priestory funkcií                                       rešiteľ: doc. Holý</t>
  </si>
  <si>
    <t>1c</t>
  </si>
  <si>
    <t>1d</t>
  </si>
  <si>
    <t>1e</t>
  </si>
  <si>
    <t>1f</t>
  </si>
  <si>
    <t>1g</t>
  </si>
  <si>
    <t>1h</t>
  </si>
  <si>
    <t>APVV SAV: dr. Zvarík "Filozofická antropológia v kontexte súčasných kríz symbolických štruktúr"</t>
  </si>
  <si>
    <t>APVV  SAV: doc.Juríková: "Zanedbané súvislovsti. Príležitostné žánre v slovenskej literatúre v 16. - 18. storočí"</t>
  </si>
  <si>
    <t>APVV - UK BA: Analýza dynamiky šírenia Covid-19 v Slovenskej republike prostredníctvom kľúčových epidemiologických ukazovateľov – podklad pre strategické rozhodovanie a efektívnu kontrolu epidémie</t>
  </si>
  <si>
    <t>APVV UCM TT: dr. Sipekiová "Vedomosti Nitrianskej stolice M.Bela (interpretácia a aplikácia)"</t>
  </si>
  <si>
    <t xml:space="preserve">TSK-VÚC TT: Zmluva č. 06-N/RDGaOP/0121/2021/NADREG o vzájomnej spolupráci a finančnej spoluúčasti na úhradu časti bežných výdavkov vynaložených pri vybavení a zabezpečení Telemedicínskeho simulačného centra. </t>
  </si>
  <si>
    <t xml:space="preserve">TSK-VÚC TT: Zmluva č. 2021/ORG/R/Z/TT/019 o poskytnutí účelovej dotácie na realizáciu projektu Telemedicínske simulačné centrum </t>
  </si>
  <si>
    <t>UNIVERSITAT DE VALENCIA, Horizon 2020: CONCISE</t>
  </si>
  <si>
    <t>UNIVERSITAT DE VALENCIA, ERASMUS+:  Persist_EU</t>
  </si>
  <si>
    <t>University of Scranton: Zabezpečenie 9.ročníka medzinárodnej konferencie hospicovej a paliatívnej starostlivosti</t>
  </si>
  <si>
    <t>Česká provincia TJ: zmluva č. 1/2021,názov:,,Vincent Lerinský: Commonitorium-Pripomenutie.Pojednanie na obranu starobilosti a univerzálnosti katolíckej viery proti svetským novinkám všetkých heretikov,,</t>
  </si>
  <si>
    <t>Česká provincia TJ: zmluva č. 2/2021,názov:,,Svedectvo viery III,,</t>
  </si>
  <si>
    <t>Česká provincia TJ: zmluva č. 3/2021,názov: ,,Otázka  etiky a etiky cnosti v kontexte diela Viliama Ockhama,,</t>
  </si>
  <si>
    <t>Česká provincia TJ: zmluva č. 4/2021,názov:,,Pastorálny rozmer Counselingu ako pomáhajúceho vzťahu v čase pandémie,,</t>
  </si>
  <si>
    <t>WIKIMEDIA DEUTSCHLAND E. V.: Support of National Implementation of EU Copyright Direktive - projekt ID : OR2019-62015</t>
  </si>
  <si>
    <t>4c</t>
  </si>
  <si>
    <t>4d</t>
  </si>
  <si>
    <t>4e</t>
  </si>
  <si>
    <t>4f</t>
  </si>
  <si>
    <t>4g</t>
  </si>
  <si>
    <t>4h</t>
  </si>
  <si>
    <t>4i</t>
  </si>
  <si>
    <t>4j</t>
  </si>
  <si>
    <t>4k</t>
  </si>
  <si>
    <t>4l</t>
  </si>
  <si>
    <t>4m</t>
  </si>
  <si>
    <t>4n</t>
  </si>
  <si>
    <t>4o</t>
  </si>
  <si>
    <t>4p</t>
  </si>
  <si>
    <t>4r</t>
  </si>
  <si>
    <t>Rozdiel mzdových nákladov a účtu 521 v tabuľke 5 predstavuje rozdiel zostatku nevyčerpaných dovoleniek rokov 2020 a 2021 zvýšením nákladov v čiastke +9 074,08 Eur.</t>
  </si>
  <si>
    <t>Universitair Ziekenhuis Antwerpen, Edegem, Netherlands: EU-FP7, FP7-HEALTH-2013-INNOVATION-1, Collaborative European Neuro Trauma Effectiveness Research in TBI</t>
  </si>
  <si>
    <t>ACADEMISCH ZIEKENHUIS GRONINGEN (UMCG): EU-H2020, H2020-SC1-2018-Single-Stage-RTD, Scaling-up NCD Interventions in South East Asia’ - SUNI-SEA</t>
  </si>
  <si>
    <t>V riadku 6 stĺpec B je uvedená poskytnutá dotácia v roku 2021 vo výške 208 863,- Eur: z toho 18 256,- Eur bola použitá na náklady zmluvných zariadení, 159 952,- Eur na ubytovanie študentov vo vlastnom ŠD, účelová dotácia príspevok na rekreáciu ŠD 323,44 Eur a účelová dotácia príspevok na rekreáciu ŠJ 970,56 Eur, účelová dotácia na kompenzáciu súvisiacu s COVID19 ŠJ 18 998,- Eur, účelová dotácia na odmeny podľa KZ ŠD 6 763,19 Eur a účelová dotácia na odmeny podľa KZ ŠJ 3 599,81 Eur. Skutočné výnosy ŠD z dotácie štátneho rozpočtu v účtovnej triede 6 bez zmluvných zariadení predstavuje sumu 207 196,67 Eur. Hospodársky výsledok ŠD za hlavnú činnosť za rok 2021 je strata – 2 892,30 Eur.</t>
  </si>
  <si>
    <r>
      <t>Tabuľka č. 10: Údaje o systéme sociálnej podpory  - časť výnosy a náklady</t>
    </r>
    <r>
      <rPr>
        <b/>
        <vertAlign val="superscript"/>
        <sz val="14"/>
        <rFont val="Times New Roman"/>
        <family val="1"/>
      </rPr>
      <t>1)</t>
    </r>
    <r>
      <rPr>
        <b/>
        <sz val="14"/>
        <rFont val="Times New Roman"/>
        <family val="1"/>
      </rPr>
      <t xml:space="preserve"> študentských jedální 
za roky 2020 a 2021</t>
    </r>
  </si>
  <si>
    <t>Študenti, ktorí majú praktickú výučbu vo Fakultnej nemocnici v Trnave sa v zmluvnom zariadení aj stravujú a za rok 2021 bolo vydaných 487 jedál.</t>
  </si>
  <si>
    <t>Vo výkaze FIN1-12 na zdrojoch 131H, 131J, 131K a 111 predstavujú kapitálové výdavky 586 893,25 Eur, z toho 520 003,45 Eur predstavuje čerpanie prostredníctvom fondu reprodukcie (stĺpec C a F tabuľky). V riadku 16 stĺpec F suma 4 245,- Eur predstavuje vratku nevyčerpanej kapitálovej dotácie.</t>
  </si>
  <si>
    <t>Rozdiel na ÚHK 691 v roku 2021 v porovnaní s T1_R14 predstavuje časové rozlíšenie výnosov v celkovej výške +157 261,12 Eur nasledovne:
a) na stravovaní študentov a doktorandov sú navýšené výnosy o zostatok výnosov z roku 2020 vo výške +47 310,63 Eur a zároveň sú znížené výnosy o zostatok výnosov z roku 2021 vo výške -44 375,83 Eur,
b) na šport, kultúru a UPC sú navýšené výnosy o zostatok z roku 2020 vo výške +24 526,35 Eur a zároveň znížené výnosy       o zostatok dotácie z roku 2021 vo výške  -26 167,89 Eur,
c) na kompenzáciu príjmov a výdavkov negatívne ovplyvnených pandémiou súvisiacou s COVID19 sú navýšené výnosy       o zostatok z roku 2020 vo výške +137 661,90 Eur,
d) na posilnenie signálu a internetových služieb pre študentov ŠD sú navýšené výnosy o zostatok z roku 2020 vo výške           +21 387,80 Eur a zároveň sú znížené výnosy v roku 2021 o vratku dotácie na MŠ SR vo výške – 2 841,32 Eur,
e) na rekonštrukciu digestorov v kuchynkách ŠD sú navýšené výnosy o zostatok z roku 2020 vo výške +1 979,24 Eur a zároveň sú znížené výnosy v roku 2021 o vratku dotácie na MŠ SR vo výške – 1 122,14 Eur,
f) na výmenu garniží na študentských izbách ŠD sú navýšené výnosy o zostatok z roku 2020 vo výške +0,80 Eur a zároveň sú znížené výnosy v roku 2021 o vratku dotácie na MŠ SR vo výške – 0,80 Eur,
g) na odmeny na základe kolektívnej zmluvy pre rok 2021 sú znížené výnosy o zostatok z roku 2021 vo výške -1 097,62 Eur.</t>
  </si>
  <si>
    <t>V riadku 56 sú zvýšené náklady za rok 2021 oproti tabuľke č.6 o rozdiel zostatku nevyčerpaných dovoleniek rokov 2020 a 2021 v  čiastke +9 074,08 Eur.</t>
  </si>
  <si>
    <r>
      <t>- tvorba fondu z odpisov (účet 413 116,</t>
    </r>
    <r>
      <rPr>
        <sz val="12"/>
        <color rgb="FFFF0000"/>
        <rFont val="Times New Roman"/>
        <family val="1"/>
        <charset val="238"/>
      </rPr>
      <t xml:space="preserve"> 413 916</t>
    </r>
    <r>
      <rPr>
        <sz val="12"/>
        <rFont val="Times New Roman"/>
        <family val="1"/>
      </rPr>
      <t>)</t>
    </r>
  </si>
  <si>
    <t>komentár pod tabuľkou</t>
  </si>
  <si>
    <t>Vykonané úpravy nezrovnalostí tabuliek z MŠ SR:  opravený vzorec v R96 zníženie o účet 570 t.j. R94 (nie je vo výkazníctve)</t>
  </si>
  <si>
    <r>
      <t xml:space="preserve">Spolu </t>
    </r>
    <r>
      <rPr>
        <sz val="12"/>
        <color theme="1"/>
        <rFont val="Times New Roman"/>
        <family val="1"/>
      </rPr>
      <t>[R1+R14+R21+R22+R27+R35+R38+R39+R55+SUM (R61:R63) +SUM (R70:R74)+R84+R93</t>
    </r>
    <r>
      <rPr>
        <sz val="12"/>
        <color rgb="FFFF0000"/>
        <rFont val="Times New Roman"/>
        <family val="1"/>
        <charset val="238"/>
      </rPr>
      <t>+R94</t>
    </r>
    <r>
      <rPr>
        <sz val="12"/>
        <color theme="1"/>
        <rFont val="Times New Roman"/>
        <family val="1"/>
      </rPr>
      <t>+R95]</t>
    </r>
  </si>
  <si>
    <t>V riadku 4 stĺpec D je uvedená iba tvorba fondu reprodukcie z odpisov a porovnaním s tabuľkou 5 riadok 86 stĺpec C+D vzniká rozdiel 76 299,- Eur, čo predstavuje sumu na účtoch 551 130, 551 131, 551 133 na ktorých sa z majetku nakúpeného z bežnej dotácie na kapitálové výdavky netvorí fond reprodukcie.</t>
  </si>
  <si>
    <t>Rrozdiel 76 299,- Eur v porovnaní s TAB_13 predstavuje sumu na účtoch 551 130, 551 131, 551 133 na ktorých sa z majetku nakúpeného z bežnej dotácie na kapitálové výdavky netvorí fond reprodukcie.</t>
  </si>
  <si>
    <t>Rrozdiel 76 299,- Eur v porovnaní s TAB_5_R86 predstavuje sumu na účtoch 551 130, 551 131, 551 133 na ktorých sa z majetku nakúpeného z bežnej dotácie na kapitálové výdavky netvorí fond reprodukcie.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</si>
</sst>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S_k_-;\-* #,##0.00\ _S_k_-;_-* &quot;-&quot;??\ _S_k_-;_-@_-"/>
    <numFmt numFmtId="165" formatCode="#,##0.00_ ;[Red]\-#,##0.00\ "/>
    <numFmt numFmtId="166" formatCode="_-* #,##0\ _S_k_-;\-* #,##0\ _S_k_-;_-* &quot;-&quot;??\ _S_k_-;_-@_-"/>
    <numFmt numFmtId="167" formatCode="#,##0.0"/>
    <numFmt numFmtId="168" formatCode="#,##0_ ;[Red]\-#,##0\ "/>
  </numFmts>
  <fonts count="135" x14ac:knownFonts="1">
    <font>
      <sz val="10"/>
      <name val="Arial"/>
      <charset val="238"/>
    </font>
    <font>
      <sz val="10"/>
      <name val="Arial"/>
      <family val="2"/>
      <charset val="238"/>
    </font>
    <font>
      <b/>
      <sz val="12"/>
      <name val="Times New Roman"/>
      <family val="1"/>
    </font>
    <font>
      <sz val="12"/>
      <name val="Times New Roman"/>
      <family val="1"/>
    </font>
    <font>
      <b/>
      <sz val="14"/>
      <name val="Times New Roman"/>
      <family val="1"/>
    </font>
    <font>
      <u/>
      <sz val="10"/>
      <color indexed="12"/>
      <name val="Arial"/>
      <family val="2"/>
      <charset val="238"/>
    </font>
    <font>
      <sz val="8"/>
      <name val="Arial"/>
      <family val="2"/>
      <charset val="238"/>
    </font>
    <font>
      <b/>
      <sz val="12"/>
      <name val="Times New Roman"/>
      <family val="1"/>
      <charset val="238"/>
    </font>
    <font>
      <sz val="12"/>
      <name val="Times New Roman"/>
      <family val="1"/>
      <charset val="238"/>
    </font>
    <font>
      <sz val="12"/>
      <color indexed="10"/>
      <name val="Times New Roman"/>
      <family val="1"/>
    </font>
    <font>
      <i/>
      <sz val="12"/>
      <name val="Times New Roman"/>
      <family val="1"/>
      <charset val="238"/>
    </font>
    <font>
      <b/>
      <i/>
      <sz val="12"/>
      <name val="Times New Roman"/>
      <family val="1"/>
      <charset val="238"/>
    </font>
    <font>
      <b/>
      <sz val="14"/>
      <name val="Times New Roman"/>
      <family val="1"/>
      <charset val="238"/>
    </font>
    <font>
      <b/>
      <u/>
      <sz val="12"/>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b/>
      <sz val="12"/>
      <color indexed="12"/>
      <name val="Times New Roman"/>
      <family val="1"/>
      <charset val="238"/>
    </font>
    <font>
      <sz val="10"/>
      <name val="Times New Roman"/>
      <family val="1"/>
    </font>
    <font>
      <sz val="10"/>
      <color indexed="10"/>
      <name val="Arial"/>
      <family val="2"/>
      <charset val="238"/>
    </font>
    <font>
      <b/>
      <vertAlign val="superscript"/>
      <sz val="14"/>
      <name val="Times New Roman"/>
      <family val="1"/>
    </font>
    <font>
      <vertAlign val="superscript"/>
      <sz val="12"/>
      <name val="Times New Roman"/>
      <family val="1"/>
    </font>
    <font>
      <sz val="10"/>
      <name val="Arial"/>
      <family val="2"/>
      <charset val="238"/>
    </font>
    <font>
      <u/>
      <sz val="12"/>
      <name val="Times New Roman"/>
      <family val="1"/>
      <charset val="238"/>
    </font>
    <font>
      <b/>
      <sz val="9"/>
      <name val="Times New Roman"/>
      <family val="1"/>
      <charset val="238"/>
    </font>
    <font>
      <u/>
      <sz val="12"/>
      <color indexed="12"/>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b/>
      <sz val="12"/>
      <color indexed="10"/>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sz val="12"/>
      <color indexed="10"/>
      <name val="Times New Roman"/>
      <family val="1"/>
      <charset val="238"/>
    </font>
    <font>
      <b/>
      <sz val="10"/>
      <name val="Times New Roman"/>
      <family val="1"/>
      <charset val="238"/>
    </font>
    <font>
      <vertAlign val="superscript"/>
      <sz val="12"/>
      <color indexed="8"/>
      <name val="Times New Roman"/>
      <family val="1"/>
      <charset val="238"/>
    </font>
    <font>
      <strike/>
      <sz val="12"/>
      <name val="Times New Roman"/>
      <family val="1"/>
      <charset val="238"/>
    </font>
    <font>
      <strike/>
      <sz val="12"/>
      <name val="Times New Roman"/>
      <family val="1"/>
    </font>
    <font>
      <sz val="11"/>
      <name val="Times New Roman"/>
      <family val="1"/>
    </font>
    <font>
      <b/>
      <sz val="10"/>
      <name val="Arial"/>
      <family val="2"/>
      <charset val="238"/>
    </font>
    <font>
      <sz val="14"/>
      <name val="Times New Roman"/>
      <family val="1"/>
    </font>
    <font>
      <sz val="12"/>
      <color indexed="8"/>
      <name val="Times New Roman"/>
      <family val="1"/>
    </font>
    <font>
      <b/>
      <vertAlign val="superscript"/>
      <sz val="12"/>
      <name val="Times New Roman"/>
      <family val="1"/>
    </font>
    <font>
      <b/>
      <u/>
      <sz val="14"/>
      <name val="Times New Roman"/>
      <family val="1"/>
      <charset val="238"/>
    </font>
    <font>
      <b/>
      <sz val="11"/>
      <name val="Times New Roman"/>
      <family val="1"/>
    </font>
    <font>
      <b/>
      <sz val="10"/>
      <color indexed="8"/>
      <name val="Times New Roman"/>
      <family val="1"/>
      <charset val="238"/>
    </font>
    <font>
      <b/>
      <sz val="14"/>
      <color indexed="10"/>
      <name val="Times New Roman"/>
      <family val="1"/>
      <charset val="238"/>
    </font>
    <font>
      <sz val="10"/>
      <color indexed="10"/>
      <name val="Times New Roman"/>
      <family val="1"/>
    </font>
    <font>
      <b/>
      <sz val="10"/>
      <color indexed="10"/>
      <name val="Times New Roman"/>
      <family val="1"/>
      <charset val="238"/>
    </font>
    <font>
      <sz val="12"/>
      <color theme="1"/>
      <name val="Times New Roman"/>
      <family val="2"/>
      <charset val="238"/>
    </font>
    <font>
      <b/>
      <sz val="12"/>
      <color theme="1"/>
      <name val="Times New Roman"/>
      <family val="1"/>
      <charset val="238"/>
    </font>
    <font>
      <sz val="12"/>
      <color rgb="FFFF0000"/>
      <name val="Times New Roman"/>
      <family val="1"/>
      <charset val="238"/>
    </font>
    <font>
      <sz val="12"/>
      <color theme="1"/>
      <name val="Times New Roman"/>
      <family val="1"/>
      <charset val="238"/>
    </font>
    <font>
      <sz val="12"/>
      <color rgb="FFFF0000"/>
      <name val="Times New Roman"/>
      <family val="1"/>
    </font>
    <font>
      <sz val="10"/>
      <color rgb="FFFF0000"/>
      <name val="Arial"/>
      <family val="2"/>
      <charset val="238"/>
    </font>
    <font>
      <b/>
      <sz val="12"/>
      <color theme="1"/>
      <name val="Times New Roman"/>
      <family val="1"/>
    </font>
    <font>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b/>
      <sz val="12"/>
      <color rgb="FFFF0000"/>
      <name val="Times New Roman"/>
      <family val="1"/>
      <charset val="238"/>
    </font>
    <font>
      <b/>
      <sz val="12"/>
      <color rgb="FFFF0000"/>
      <name val="Arial"/>
      <family val="2"/>
      <charset val="238"/>
    </font>
    <font>
      <sz val="10"/>
      <color rgb="FFFF0000"/>
      <name val="Times New Roman"/>
      <family val="1"/>
    </font>
    <font>
      <b/>
      <sz val="14"/>
      <color rgb="FFFF0000"/>
      <name val="Times New Roman"/>
      <family val="1"/>
      <charset val="238"/>
    </font>
    <font>
      <sz val="14"/>
      <color rgb="FFFF0000"/>
      <name val="Times New Roman"/>
      <family val="1"/>
      <charset val="238"/>
    </font>
    <font>
      <sz val="12"/>
      <color rgb="FF00B050"/>
      <name val="Times New Roman"/>
      <family val="1"/>
      <charset val="238"/>
    </font>
    <font>
      <u/>
      <sz val="12"/>
      <color theme="1"/>
      <name val="Times New Roman"/>
      <family val="1"/>
      <charset val="238"/>
    </font>
    <font>
      <vertAlign val="superscript"/>
      <sz val="11"/>
      <name val="Times New Roman"/>
      <family val="1"/>
      <charset val="238"/>
    </font>
    <font>
      <sz val="10"/>
      <color rgb="FF0000FF"/>
      <name val="Arial"/>
      <family val="2"/>
      <charset val="238"/>
    </font>
    <font>
      <b/>
      <sz val="12"/>
      <color rgb="FF00B0F0"/>
      <name val="Times New Roman"/>
      <family val="1"/>
      <charset val="238"/>
    </font>
    <font>
      <sz val="12"/>
      <color rgb="FF0000FF"/>
      <name val="Times New Roman"/>
      <family val="1"/>
    </font>
    <font>
      <sz val="12"/>
      <color rgb="FF0000FF"/>
      <name val="Times New Roman"/>
      <family val="1"/>
      <charset val="238"/>
    </font>
    <font>
      <sz val="11"/>
      <color rgb="FF0000FF"/>
      <name val="Arial"/>
      <family val="2"/>
      <charset val="238"/>
    </font>
    <font>
      <b/>
      <sz val="14"/>
      <color theme="1"/>
      <name val="Times New Roman"/>
      <family val="1"/>
      <charset val="238"/>
    </font>
    <font>
      <i/>
      <sz val="12"/>
      <color theme="1"/>
      <name val="Times New Roman"/>
      <family val="1"/>
      <charset val="238"/>
    </font>
    <font>
      <sz val="11"/>
      <color theme="1"/>
      <name val="Times New Roman"/>
      <family val="1"/>
      <charset val="238"/>
    </font>
    <font>
      <b/>
      <sz val="12"/>
      <color rgb="FF0000FF"/>
      <name val="Times New Roman"/>
      <family val="1"/>
      <charset val="238"/>
    </font>
    <font>
      <i/>
      <sz val="12"/>
      <color theme="1"/>
      <name val="Times New Roman"/>
      <family val="1"/>
    </font>
    <font>
      <sz val="11"/>
      <color rgb="FFFF0000"/>
      <name val="Times New Roman"/>
      <family val="1"/>
    </font>
    <font>
      <sz val="11"/>
      <color rgb="FF0000FF"/>
      <name val="Times New Roman"/>
      <family val="1"/>
    </font>
    <font>
      <vertAlign val="superscript"/>
      <sz val="12"/>
      <color theme="1"/>
      <name val="Times New Roman"/>
      <family val="1"/>
      <charset val="238"/>
    </font>
    <font>
      <b/>
      <vertAlign val="superscript"/>
      <sz val="12"/>
      <color theme="1"/>
      <name val="Times New Roman"/>
      <family val="1"/>
      <charset val="238"/>
    </font>
    <font>
      <b/>
      <u/>
      <sz val="12"/>
      <color theme="1"/>
      <name val="Times New Roman"/>
      <family val="1"/>
      <charset val="238"/>
    </font>
    <font>
      <strike/>
      <sz val="12"/>
      <color theme="1"/>
      <name val="Times New Roman"/>
      <family val="1"/>
      <charset val="238"/>
    </font>
    <font>
      <i/>
      <sz val="11"/>
      <color theme="1"/>
      <name val="Times New Roman"/>
      <family val="1"/>
      <charset val="238"/>
    </font>
    <font>
      <b/>
      <i/>
      <sz val="11"/>
      <color theme="1"/>
      <name val="Times New Roman"/>
      <family val="1"/>
      <charset val="238"/>
    </font>
    <font>
      <b/>
      <sz val="11"/>
      <color theme="1"/>
      <name val="Times New Roman"/>
      <family val="1"/>
      <charset val="238"/>
    </font>
    <font>
      <sz val="11"/>
      <color rgb="FF000000"/>
      <name val="Times New Roman"/>
      <family val="1"/>
      <charset val="238"/>
    </font>
    <font>
      <sz val="11"/>
      <color indexed="8"/>
      <name val="Times New Roman"/>
      <family val="1"/>
      <charset val="238"/>
    </font>
    <font>
      <b/>
      <sz val="11"/>
      <color indexed="8"/>
      <name val="Times New Roman"/>
      <family val="1"/>
      <charset val="238"/>
    </font>
    <font>
      <i/>
      <sz val="12"/>
      <color rgb="FFFF0000"/>
      <name val="Times New Roman"/>
      <family val="1"/>
      <charset val="238"/>
    </font>
    <font>
      <b/>
      <sz val="16"/>
      <color rgb="FFFF0000"/>
      <name val="Times New Roman"/>
      <family val="1"/>
      <charset val="238"/>
    </font>
    <font>
      <sz val="8"/>
      <color rgb="FFFF0000"/>
      <name val="Arial"/>
      <family val="2"/>
      <charset val="238"/>
    </font>
    <font>
      <sz val="11"/>
      <color rgb="FFFF0000"/>
      <name val="Times New Roman"/>
      <family val="1"/>
      <charset val="238"/>
    </font>
    <font>
      <b/>
      <sz val="11"/>
      <color rgb="FFFF0000"/>
      <name val="Times New Roman"/>
      <family val="1"/>
      <charset val="238"/>
    </font>
    <font>
      <b/>
      <sz val="11"/>
      <color rgb="FF0000FF"/>
      <name val="Times New Roman"/>
      <family val="1"/>
      <charset val="238"/>
    </font>
    <font>
      <sz val="12"/>
      <color rgb="FFFF0000"/>
      <name val="Calibri"/>
      <family val="2"/>
      <charset val="238"/>
    </font>
    <font>
      <b/>
      <sz val="12"/>
      <color rgb="FF00B050"/>
      <name val="Times New Roman"/>
      <family val="1"/>
      <charset val="238"/>
    </font>
    <font>
      <b/>
      <sz val="12"/>
      <color rgb="FFFF0000"/>
      <name val="Times New Roman"/>
      <family val="1"/>
    </font>
    <font>
      <b/>
      <sz val="12"/>
      <color rgb="FFFF0000"/>
      <name val="Calibri"/>
      <family val="2"/>
      <charset val="238"/>
    </font>
    <font>
      <sz val="12"/>
      <color rgb="FFC00000"/>
      <name val="Times New Roman"/>
      <family val="1"/>
      <charset val="238"/>
    </font>
    <font>
      <b/>
      <sz val="12"/>
      <color rgb="FFC00000"/>
      <name val="Times New Roman"/>
      <family val="1"/>
      <charset val="238"/>
    </font>
    <font>
      <u/>
      <sz val="10"/>
      <color rgb="FFFF0000"/>
      <name val="Arial"/>
      <family val="2"/>
      <charset val="238"/>
    </font>
    <font>
      <b/>
      <sz val="10"/>
      <color indexed="12"/>
      <name val="Arial"/>
      <family val="2"/>
      <charset val="238"/>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CCFFCC"/>
        <bgColor rgb="FF000000"/>
      </patternFill>
    </fill>
    <fill>
      <patternFill patternType="solid">
        <fgColor rgb="FFFFFF99"/>
        <bgColor rgb="FF000000"/>
      </patternFill>
    </fill>
    <fill>
      <patternFill patternType="solid">
        <fgColor rgb="FFFFFFFF"/>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0000"/>
        <bgColor indexed="64"/>
      </patternFill>
    </fill>
    <fill>
      <patternFill patternType="solid">
        <fgColor theme="8" tint="0.79998168889431442"/>
        <bgColor indexed="64"/>
      </patternFill>
    </fill>
    <fill>
      <patternFill patternType="solid">
        <fgColor rgb="FF66FF99"/>
        <bgColor indexed="64"/>
      </patternFill>
    </fill>
    <fill>
      <patternFill patternType="solid">
        <fgColor theme="9" tint="0.59999389629810485"/>
        <bgColor indexed="64"/>
      </patternFill>
    </fill>
    <fill>
      <patternFill patternType="solid">
        <fgColor theme="6" tint="0.59999389629810485"/>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s>
  <cellStyleXfs count="117">
    <xf numFmtId="0" fontId="0" fillId="0" borderId="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42" fillId="3" borderId="0" applyNumberFormat="0" applyBorder="0" applyAlignment="0" applyProtection="0"/>
    <xf numFmtId="0" fontId="43" fillId="20" borderId="1" applyNumberFormat="0" applyAlignment="0" applyProtection="0"/>
    <xf numFmtId="164" fontId="1" fillId="0" borderId="0" applyFont="0" applyFill="0" applyBorder="0" applyAlignment="0" applyProtection="0"/>
    <xf numFmtId="164" fontId="19" fillId="0" borderId="0" applyFont="0" applyFill="0" applyBorder="0" applyAlignment="0" applyProtection="0"/>
    <xf numFmtId="0" fontId="45" fillId="0" borderId="0" applyNumberFormat="0" applyFill="0" applyBorder="0" applyAlignment="0" applyProtection="0"/>
    <xf numFmtId="0" fontId="46" fillId="4" borderId="0" applyNumberFormat="0" applyBorder="0" applyAlignment="0" applyProtection="0"/>
    <xf numFmtId="0" fontId="47" fillId="0" borderId="2" applyNumberFormat="0" applyFill="0" applyAlignment="0" applyProtection="0"/>
    <xf numFmtId="0" fontId="48" fillId="0" borderId="3" applyNumberFormat="0" applyFill="0" applyAlignment="0" applyProtection="0"/>
    <xf numFmtId="0" fontId="49" fillId="0" borderId="4" applyNumberFormat="0" applyFill="0" applyAlignment="0" applyProtection="0"/>
    <xf numFmtId="0" fontId="49" fillId="0" borderId="0" applyNumberFormat="0" applyFill="0" applyBorder="0" applyAlignment="0" applyProtection="0"/>
    <xf numFmtId="0" fontId="5" fillId="0" borderId="0" applyNumberFormat="0" applyFill="0" applyBorder="0" applyAlignment="0" applyProtection="0">
      <alignment vertical="top"/>
      <protection locked="0"/>
    </xf>
    <xf numFmtId="0" fontId="50" fillId="21" borderId="5" applyNumberFormat="0" applyAlignment="0" applyProtection="0"/>
    <xf numFmtId="0" fontId="51" fillId="7" borderId="1" applyNumberFormat="0" applyAlignment="0" applyProtection="0"/>
    <xf numFmtId="0" fontId="52" fillId="0" borderId="6" applyNumberFormat="0" applyFill="0" applyAlignment="0" applyProtection="0"/>
    <xf numFmtId="0" fontId="53" fillId="22" borderId="0" applyNumberFormat="0" applyBorder="0" applyAlignment="0" applyProtection="0"/>
    <xf numFmtId="0" fontId="19" fillId="0" borderId="0"/>
    <xf numFmtId="0" fontId="80" fillId="0" borderId="0"/>
    <xf numFmtId="0" fontId="19" fillId="0" borderId="0"/>
    <xf numFmtId="0" fontId="19" fillId="0" borderId="0"/>
    <xf numFmtId="0" fontId="63" fillId="0" borderId="0"/>
    <xf numFmtId="0" fontId="23" fillId="0" borderId="0"/>
    <xf numFmtId="0" fontId="54" fillId="0" borderId="0"/>
    <xf numFmtId="0" fontId="44" fillId="23" borderId="7" applyNumberFormat="0" applyFont="0" applyAlignment="0" applyProtection="0"/>
    <xf numFmtId="0" fontId="55" fillId="20" borderId="8" applyNumberFormat="0" applyAlignment="0" applyProtection="0"/>
    <xf numFmtId="4" fontId="14" fillId="22" borderId="9" applyNumberFormat="0" applyProtection="0">
      <alignment vertical="center"/>
    </xf>
    <xf numFmtId="4" fontId="15" fillId="24" borderId="9" applyNumberFormat="0" applyProtection="0">
      <alignment vertical="center"/>
    </xf>
    <xf numFmtId="4" fontId="14" fillId="24" borderId="9" applyNumberFormat="0" applyProtection="0">
      <alignment horizontal="left" vertical="center" indent="1"/>
    </xf>
    <xf numFmtId="0" fontId="14" fillId="24" borderId="9" applyNumberFormat="0" applyProtection="0">
      <alignment horizontal="left" vertical="top" indent="1"/>
    </xf>
    <xf numFmtId="4" fontId="16" fillId="3" borderId="9" applyNumberFormat="0" applyProtection="0">
      <alignment horizontal="right" vertical="center"/>
    </xf>
    <xf numFmtId="4" fontId="16" fillId="9" borderId="9" applyNumberFormat="0" applyProtection="0">
      <alignment horizontal="right" vertical="center"/>
    </xf>
    <xf numFmtId="4" fontId="16" fillId="17" borderId="9" applyNumberFormat="0" applyProtection="0">
      <alignment horizontal="right" vertical="center"/>
    </xf>
    <xf numFmtId="4" fontId="16" fillId="11" borderId="9" applyNumberFormat="0" applyProtection="0">
      <alignment horizontal="right" vertical="center"/>
    </xf>
    <xf numFmtId="4" fontId="16" fillId="15" borderId="9" applyNumberFormat="0" applyProtection="0">
      <alignment horizontal="right" vertical="center"/>
    </xf>
    <xf numFmtId="4" fontId="16" fillId="19" borderId="9" applyNumberFormat="0" applyProtection="0">
      <alignment horizontal="right" vertical="center"/>
    </xf>
    <xf numFmtId="4" fontId="16" fillId="18" borderId="9" applyNumberFormat="0" applyProtection="0">
      <alignment horizontal="right" vertical="center"/>
    </xf>
    <xf numFmtId="4" fontId="16" fillId="25" borderId="9" applyNumberFormat="0" applyProtection="0">
      <alignment horizontal="right" vertical="center"/>
    </xf>
    <xf numFmtId="4" fontId="16" fillId="10" borderId="9" applyNumberFormat="0" applyProtection="0">
      <alignment horizontal="right" vertical="center"/>
    </xf>
    <xf numFmtId="4" fontId="14" fillId="26" borderId="10" applyNumberFormat="0" applyProtection="0">
      <alignment horizontal="left" vertical="center" indent="1"/>
    </xf>
    <xf numFmtId="4" fontId="16" fillId="27" borderId="0" applyNumberFormat="0" applyProtection="0">
      <alignment horizontal="left" vertical="center" indent="1"/>
    </xf>
    <xf numFmtId="4" fontId="17" fillId="28" borderId="0" applyNumberFormat="0" applyProtection="0">
      <alignment horizontal="left" vertical="center" indent="1"/>
    </xf>
    <xf numFmtId="4" fontId="16" fillId="29" borderId="9" applyNumberFormat="0" applyProtection="0">
      <alignment horizontal="right" vertical="center"/>
    </xf>
    <xf numFmtId="4" fontId="18" fillId="27" borderId="0" applyNumberFormat="0" applyProtection="0">
      <alignment horizontal="left" vertical="center" indent="1"/>
    </xf>
    <xf numFmtId="4" fontId="18" fillId="30" borderId="0" applyNumberFormat="0" applyProtection="0">
      <alignment horizontal="left" vertical="center" indent="1"/>
    </xf>
    <xf numFmtId="0" fontId="19" fillId="28" borderId="9" applyNumberFormat="0" applyProtection="0">
      <alignment horizontal="left" vertical="center" indent="1"/>
    </xf>
    <xf numFmtId="0" fontId="19" fillId="28" borderId="9" applyNumberFormat="0" applyProtection="0">
      <alignment horizontal="left" vertical="top" indent="1"/>
    </xf>
    <xf numFmtId="0" fontId="19" fillId="30" borderId="9" applyNumberFormat="0" applyProtection="0">
      <alignment horizontal="left" vertical="center" indent="1"/>
    </xf>
    <xf numFmtId="0" fontId="19" fillId="30" borderId="9" applyNumberFormat="0" applyProtection="0">
      <alignment horizontal="left" vertical="top" indent="1"/>
    </xf>
    <xf numFmtId="0" fontId="19" fillId="31" borderId="9" applyNumberFormat="0" applyProtection="0">
      <alignment horizontal="left" vertical="center" indent="1"/>
    </xf>
    <xf numFmtId="0" fontId="19" fillId="31" borderId="9" applyNumberFormat="0" applyProtection="0">
      <alignment horizontal="left" vertical="top" indent="1"/>
    </xf>
    <xf numFmtId="0" fontId="19" fillId="32" borderId="9" applyNumberFormat="0" applyProtection="0">
      <alignment horizontal="left" vertical="center" indent="1"/>
    </xf>
    <xf numFmtId="0" fontId="19" fillId="32" borderId="9" applyNumberFormat="0" applyProtection="0">
      <alignment horizontal="left" vertical="top" indent="1"/>
    </xf>
    <xf numFmtId="4" fontId="14" fillId="30" borderId="0" applyNumberFormat="0" applyProtection="0">
      <alignment horizontal="left" vertical="center" indent="1"/>
    </xf>
    <xf numFmtId="4" fontId="16" fillId="33" borderId="9" applyNumberFormat="0" applyProtection="0">
      <alignment vertical="center"/>
    </xf>
    <xf numFmtId="4" fontId="20" fillId="33" borderId="9" applyNumberFormat="0" applyProtection="0">
      <alignment vertical="center"/>
    </xf>
    <xf numFmtId="4" fontId="16" fillId="33" borderId="9" applyNumberFormat="0" applyProtection="0">
      <alignment horizontal="left" vertical="center" indent="1"/>
    </xf>
    <xf numFmtId="0" fontId="16" fillId="33" borderId="9" applyNumberFormat="0" applyProtection="0">
      <alignment horizontal="left" vertical="top" indent="1"/>
    </xf>
    <xf numFmtId="4" fontId="16" fillId="27" borderId="9" applyNumberFormat="0" applyProtection="0">
      <alignment horizontal="right" vertical="center"/>
    </xf>
    <xf numFmtId="4" fontId="20" fillId="27" borderId="9" applyNumberFormat="0" applyProtection="0">
      <alignment horizontal="right" vertical="center"/>
    </xf>
    <xf numFmtId="4" fontId="16" fillId="29" borderId="9" applyNumberFormat="0" applyProtection="0">
      <alignment horizontal="left" vertical="center" indent="1"/>
    </xf>
    <xf numFmtId="0" fontId="16" fillId="30" borderId="9" applyNumberFormat="0" applyProtection="0">
      <alignment horizontal="left" vertical="top" indent="1"/>
    </xf>
    <xf numFmtId="4" fontId="21" fillId="34" borderId="0" applyNumberFormat="0" applyProtection="0">
      <alignment horizontal="left" vertical="center" indent="1"/>
    </xf>
    <xf numFmtId="4" fontId="22" fillId="27" borderId="9" applyNumberFormat="0" applyProtection="0">
      <alignment horizontal="right" vertical="center"/>
    </xf>
    <xf numFmtId="0" fontId="56" fillId="0" borderId="0" applyNumberFormat="0" applyFill="0" applyBorder="0" applyAlignment="0" applyProtection="0"/>
    <xf numFmtId="0" fontId="57" fillId="0" borderId="11" applyNumberFormat="0" applyFill="0" applyAlignment="0" applyProtection="0"/>
    <xf numFmtId="0" fontId="58" fillId="0" borderId="0" applyNumberForma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8" fillId="23" borderId="7" applyNumberFormat="0" applyFont="0" applyAlignment="0" applyProtection="0"/>
    <xf numFmtId="0" fontId="1" fillId="28" borderId="9" applyNumberFormat="0" applyProtection="0">
      <alignment horizontal="left" vertical="center" indent="1"/>
    </xf>
    <xf numFmtId="0" fontId="1" fillId="28" borderId="9" applyNumberFormat="0" applyProtection="0">
      <alignment horizontal="left" vertical="top" indent="1"/>
    </xf>
    <xf numFmtId="0" fontId="1" fillId="30" borderId="9" applyNumberFormat="0" applyProtection="0">
      <alignment horizontal="left" vertical="center" indent="1"/>
    </xf>
    <xf numFmtId="0" fontId="1" fillId="30" borderId="9" applyNumberFormat="0" applyProtection="0">
      <alignment horizontal="left" vertical="top" indent="1"/>
    </xf>
    <xf numFmtId="0" fontId="1" fillId="31" borderId="9" applyNumberFormat="0" applyProtection="0">
      <alignment horizontal="left" vertical="center" indent="1"/>
    </xf>
    <xf numFmtId="0" fontId="1" fillId="31" borderId="9" applyNumberFormat="0" applyProtection="0">
      <alignment horizontal="left" vertical="top" indent="1"/>
    </xf>
    <xf numFmtId="0" fontId="1" fillId="32" borderId="9" applyNumberFormat="0" applyProtection="0">
      <alignment horizontal="left" vertical="center" indent="1"/>
    </xf>
    <xf numFmtId="0" fontId="1" fillId="32" borderId="9" applyNumberFormat="0" applyProtection="0">
      <alignment horizontal="left" vertical="top" indent="1"/>
    </xf>
    <xf numFmtId="164" fontId="1" fillId="0" borderId="0" applyFont="0" applyFill="0" applyBorder="0" applyAlignment="0" applyProtection="0"/>
    <xf numFmtId="0" fontId="1" fillId="0" borderId="0"/>
    <xf numFmtId="0" fontId="1" fillId="0" borderId="0"/>
    <xf numFmtId="0" fontId="1" fillId="0" borderId="0"/>
    <xf numFmtId="0" fontId="8" fillId="23" borderId="7" applyNumberFormat="0" applyFont="0" applyAlignment="0" applyProtection="0"/>
    <xf numFmtId="0" fontId="1" fillId="28" borderId="9" applyNumberFormat="0" applyProtection="0">
      <alignment horizontal="left" vertical="center" indent="1"/>
    </xf>
    <xf numFmtId="0" fontId="1" fillId="28" borderId="9" applyNumberFormat="0" applyProtection="0">
      <alignment horizontal="left" vertical="top" indent="1"/>
    </xf>
    <xf numFmtId="0" fontId="1" fillId="30" borderId="9" applyNumberFormat="0" applyProtection="0">
      <alignment horizontal="left" vertical="center" indent="1"/>
    </xf>
    <xf numFmtId="0" fontId="1" fillId="30" borderId="9" applyNumberFormat="0" applyProtection="0">
      <alignment horizontal="left" vertical="top" indent="1"/>
    </xf>
    <xf numFmtId="0" fontId="1" fillId="31" borderId="9" applyNumberFormat="0" applyProtection="0">
      <alignment horizontal="left" vertical="center" indent="1"/>
    </xf>
    <xf numFmtId="0" fontId="1" fillId="31" borderId="9" applyNumberFormat="0" applyProtection="0">
      <alignment horizontal="left" vertical="top" indent="1"/>
    </xf>
    <xf numFmtId="0" fontId="1" fillId="32" borderId="9" applyNumberFormat="0" applyProtection="0">
      <alignment horizontal="left" vertical="center" indent="1"/>
    </xf>
    <xf numFmtId="0" fontId="1" fillId="32" borderId="9" applyNumberFormat="0" applyProtection="0">
      <alignment horizontal="left" vertical="top" indent="1"/>
    </xf>
  </cellStyleXfs>
  <cellXfs count="1016">
    <xf numFmtId="0" fontId="0" fillId="0" borderId="0" xfId="0"/>
    <xf numFmtId="0" fontId="3" fillId="0" borderId="0" xfId="0" applyFont="1"/>
    <xf numFmtId="0" fontId="3" fillId="0" borderId="0" xfId="0" applyFont="1" applyBorder="1"/>
    <xf numFmtId="0" fontId="3" fillId="0" borderId="0" xfId="0" applyFont="1" applyAlignment="1">
      <alignment horizontal="center" vertical="center"/>
    </xf>
    <xf numFmtId="0" fontId="2" fillId="0" borderId="0" xfId="0" applyFont="1" applyBorder="1" applyAlignment="1">
      <alignment horizontal="center" vertical="center"/>
    </xf>
    <xf numFmtId="49" fontId="3" fillId="0" borderId="0" xfId="0" applyNumberFormat="1" applyFont="1"/>
    <xf numFmtId="0" fontId="4" fillId="0" borderId="0" xfId="0" applyFont="1" applyAlignment="1">
      <alignment horizontal="center" vertical="center" wrapText="1"/>
    </xf>
    <xf numFmtId="49" fontId="3" fillId="0" borderId="0" xfId="0" applyNumberFormat="1" applyFont="1" applyBorder="1"/>
    <xf numFmtId="49" fontId="3" fillId="0" borderId="0" xfId="0" applyNumberFormat="1" applyFont="1" applyAlignment="1">
      <alignment horizontal="left" vertical="center"/>
    </xf>
    <xf numFmtId="0" fontId="2" fillId="0" borderId="0" xfId="0" applyFont="1"/>
    <xf numFmtId="0" fontId="8" fillId="0" borderId="0" xfId="0" applyFont="1" applyAlignment="1">
      <alignment vertical="center" wrapText="1"/>
    </xf>
    <xf numFmtId="0" fontId="8" fillId="0" borderId="0" xfId="0" applyFont="1" applyAlignment="1">
      <alignment horizontal="center" vertical="center" wrapText="1"/>
    </xf>
    <xf numFmtId="0" fontId="7" fillId="0" borderId="0" xfId="0" applyFont="1" applyAlignment="1">
      <alignment vertical="center" wrapText="1"/>
    </xf>
    <xf numFmtId="0" fontId="2" fillId="0" borderId="13" xfId="0" applyFont="1" applyBorder="1" applyAlignment="1">
      <alignment horizontal="center" vertical="center" wrapText="1"/>
    </xf>
    <xf numFmtId="0" fontId="2"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49" fontId="3" fillId="0" borderId="0" xfId="0" applyNumberFormat="1"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left" vertical="center" wrapText="1"/>
    </xf>
    <xf numFmtId="49" fontId="3" fillId="0" borderId="13" xfId="0" applyNumberFormat="1" applyFont="1" applyBorder="1" applyAlignment="1">
      <alignment horizontal="left" vertical="center" wrapText="1" indent="1"/>
    </xf>
    <xf numFmtId="49" fontId="2" fillId="0" borderId="13" xfId="0" applyNumberFormat="1" applyFont="1" applyBorder="1" applyAlignment="1">
      <alignment vertical="top" wrapText="1"/>
    </xf>
    <xf numFmtId="0" fontId="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7" fillId="0" borderId="14" xfId="0" applyFont="1" applyBorder="1" applyAlignment="1">
      <alignment horizontal="center" vertical="center" wrapText="1"/>
    </xf>
    <xf numFmtId="0" fontId="8" fillId="0" borderId="0" xfId="0" applyFont="1" applyAlignment="1">
      <alignment horizontal="left" vertical="center" wrapText="1"/>
    </xf>
    <xf numFmtId="0" fontId="3" fillId="0" borderId="13" xfId="0"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3" fontId="2" fillId="0" borderId="14"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0" fontId="3" fillId="0" borderId="0" xfId="0" applyFont="1" applyFill="1"/>
    <xf numFmtId="49" fontId="2" fillId="0" borderId="13" xfId="0" applyNumberFormat="1" applyFont="1" applyBorder="1" applyAlignment="1">
      <alignment horizontal="left" vertical="center" wrapText="1" indent="1"/>
    </xf>
    <xf numFmtId="49" fontId="3" fillId="0" borderId="13" xfId="0" applyNumberFormat="1" applyFont="1" applyFill="1" applyBorder="1" applyAlignment="1">
      <alignment horizontal="left" vertical="center" wrapText="1" indent="1"/>
    </xf>
    <xf numFmtId="49" fontId="2" fillId="0" borderId="17" xfId="0" applyNumberFormat="1" applyFont="1" applyBorder="1" applyAlignment="1">
      <alignment horizontal="left" vertical="center" wrapText="1" indent="1"/>
    </xf>
    <xf numFmtId="49" fontId="3" fillId="0" borderId="0" xfId="0" applyNumberFormat="1" applyFont="1" applyAlignment="1">
      <alignment horizontal="left" vertical="center" wrapText="1" indent="1"/>
    </xf>
    <xf numFmtId="3" fontId="2" fillId="24" borderId="13" xfId="0" applyNumberFormat="1" applyFont="1" applyFill="1" applyBorder="1" applyAlignment="1">
      <alignment horizontal="right" vertical="center" wrapText="1" indent="1"/>
    </xf>
    <xf numFmtId="3" fontId="2" fillId="24" borderId="14" xfId="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indent="1"/>
    </xf>
    <xf numFmtId="3" fontId="2" fillId="24" borderId="17" xfId="0" applyNumberFormat="1" applyFont="1" applyFill="1" applyBorder="1" applyAlignment="1" applyProtection="1">
      <alignment horizontal="right" vertical="center" wrapText="1" indent="1"/>
    </xf>
    <xf numFmtId="3" fontId="2" fillId="24" borderId="18" xfId="0" applyNumberFormat="1" applyFont="1" applyFill="1" applyBorder="1" applyAlignment="1">
      <alignment horizontal="right" vertical="center" wrapText="1" indent="1"/>
    </xf>
    <xf numFmtId="0" fontId="2" fillId="0" borderId="13" xfId="0" applyFont="1" applyBorder="1" applyAlignment="1">
      <alignment horizontal="left" vertical="top" wrapText="1" indent="1"/>
    </xf>
    <xf numFmtId="0" fontId="3" fillId="0" borderId="13" xfId="0" applyFont="1" applyBorder="1" applyAlignment="1">
      <alignment horizontal="left" vertical="top" wrapText="1" indent="1"/>
    </xf>
    <xf numFmtId="0" fontId="2" fillId="0" borderId="17" xfId="0" applyFont="1" applyBorder="1" applyAlignment="1">
      <alignment horizontal="left" wrapText="1" indent="1"/>
    </xf>
    <xf numFmtId="0" fontId="3" fillId="0" borderId="0" xfId="0" applyFont="1" applyAlignment="1">
      <alignment horizontal="left" indent="1"/>
    </xf>
    <xf numFmtId="49" fontId="2" fillId="0" borderId="13" xfId="0" applyNumberFormat="1" applyFont="1" applyBorder="1" applyAlignment="1">
      <alignment horizontal="left" vertical="top" wrapText="1" indent="1"/>
    </xf>
    <xf numFmtId="49" fontId="3" fillId="0" borderId="13" xfId="0" applyNumberFormat="1" applyFont="1" applyBorder="1" applyAlignment="1">
      <alignment horizontal="left" vertical="top" wrapText="1" indent="1"/>
    </xf>
    <xf numFmtId="3" fontId="7" fillId="24" borderId="13" xfId="0" applyNumberFormat="1" applyFont="1" applyFill="1" applyBorder="1" applyAlignment="1">
      <alignment horizontal="right" vertical="center" wrapText="1" indent="1"/>
    </xf>
    <xf numFmtId="3" fontId="7" fillId="24" borderId="17" xfId="0" applyNumberFormat="1" applyFont="1" applyFill="1" applyBorder="1" applyAlignment="1">
      <alignment horizontal="right" vertical="center" wrapText="1" indent="1"/>
    </xf>
    <xf numFmtId="49" fontId="2" fillId="0" borderId="13" xfId="0" applyNumberFormat="1" applyFont="1" applyFill="1" applyBorder="1" applyAlignment="1">
      <alignment horizontal="left" vertical="center" wrapText="1" indent="1"/>
    </xf>
    <xf numFmtId="49" fontId="2" fillId="0" borderId="17" xfId="0" applyNumberFormat="1" applyFont="1" applyFill="1" applyBorder="1" applyAlignment="1">
      <alignment horizontal="left" vertical="center" wrapText="1" indent="1"/>
    </xf>
    <xf numFmtId="3" fontId="3" fillId="0" borderId="13" xfId="0" applyNumberFormat="1" applyFont="1" applyFill="1" applyBorder="1" applyAlignment="1">
      <alignment horizontal="right" vertical="center" wrapText="1" indent="1"/>
    </xf>
    <xf numFmtId="0" fontId="7" fillId="24" borderId="14" xfId="0" applyFont="1" applyFill="1" applyBorder="1" applyAlignment="1">
      <alignment horizontal="right" vertical="center" wrapText="1" indent="1"/>
    </xf>
    <xf numFmtId="0" fontId="7" fillId="0" borderId="13"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0" xfId="0" applyFont="1" applyAlignment="1">
      <alignment horizontal="left" vertical="center" wrapText="1" indent="1"/>
    </xf>
    <xf numFmtId="49" fontId="3" fillId="0" borderId="0" xfId="0" applyNumberFormat="1" applyFont="1" applyAlignment="1">
      <alignment vertical="center" wrapText="1"/>
    </xf>
    <xf numFmtId="3" fontId="7" fillId="0" borderId="0" xfId="45" applyNumberFormat="1" applyFont="1" applyBorder="1" applyAlignment="1">
      <alignment vertical="center" wrapText="1"/>
    </xf>
    <xf numFmtId="3" fontId="7" fillId="0" borderId="0" xfId="45" applyNumberFormat="1" applyFont="1" applyBorder="1" applyAlignment="1">
      <alignment horizontal="center" vertical="center" wrapText="1"/>
    </xf>
    <xf numFmtId="3" fontId="8" fillId="0" borderId="0" xfId="45" applyNumberFormat="1" applyFont="1" applyBorder="1" applyAlignment="1">
      <alignment vertical="center" wrapText="1"/>
    </xf>
    <xf numFmtId="0" fontId="2" fillId="0" borderId="0" xfId="0" applyFont="1" applyAlignment="1">
      <alignment vertical="center" wrapText="1"/>
    </xf>
    <xf numFmtId="0" fontId="2" fillId="0" borderId="0" xfId="0" applyFont="1" applyBorder="1" applyAlignment="1">
      <alignment vertical="center" wrapText="1"/>
    </xf>
    <xf numFmtId="0" fontId="8" fillId="24" borderId="18" xfId="0" applyFont="1" applyFill="1" applyBorder="1" applyAlignment="1">
      <alignment horizontal="right" vertical="center" wrapText="1" indent="1"/>
    </xf>
    <xf numFmtId="49" fontId="7" fillId="0" borderId="13" xfId="0" applyNumberFormat="1" applyFont="1" applyFill="1" applyBorder="1" applyAlignment="1">
      <alignment horizontal="left" vertical="center" wrapText="1" indent="1"/>
    </xf>
    <xf numFmtId="0" fontId="7" fillId="0" borderId="17" xfId="0" applyFont="1" applyBorder="1" applyAlignment="1">
      <alignment horizontal="left" vertical="center" wrapText="1" indent="1"/>
    </xf>
    <xf numFmtId="3" fontId="3" fillId="0" borderId="13" xfId="0" applyNumberFormat="1" applyFont="1" applyBorder="1" applyAlignment="1">
      <alignment horizontal="center" vertical="center" wrapText="1"/>
    </xf>
    <xf numFmtId="3" fontId="7" fillId="35" borderId="14" xfId="0" applyNumberFormat="1" applyFont="1" applyFill="1" applyBorder="1" applyAlignment="1">
      <alignment horizontal="right" vertical="center" wrapText="1" indent="1"/>
    </xf>
    <xf numFmtId="3" fontId="3" fillId="0" borderId="14" xfId="0" applyNumberFormat="1" applyFont="1" applyBorder="1" applyAlignment="1">
      <alignment horizontal="center" vertical="center" wrapText="1"/>
    </xf>
    <xf numFmtId="3" fontId="3" fillId="0" borderId="17" xfId="0" applyNumberFormat="1" applyFont="1" applyBorder="1" applyAlignment="1">
      <alignment horizontal="center" vertical="center" wrapText="1"/>
    </xf>
    <xf numFmtId="3" fontId="3" fillId="0" borderId="18" xfId="0" applyNumberFormat="1" applyFont="1" applyBorder="1" applyAlignment="1">
      <alignment horizontal="center" vertical="center" wrapText="1"/>
    </xf>
    <xf numFmtId="49" fontId="2" fillId="0" borderId="13" xfId="0" applyNumberFormat="1" applyFont="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0" fillId="0" borderId="0" xfId="0" applyBorder="1"/>
    <xf numFmtId="0" fontId="7" fillId="0" borderId="13" xfId="0" applyFont="1" applyBorder="1" applyAlignment="1">
      <alignment horizontal="left" vertical="center" wrapText="1"/>
    </xf>
    <xf numFmtId="0" fontId="7" fillId="0" borderId="13" xfId="0" applyFont="1" applyFill="1" applyBorder="1" applyAlignment="1">
      <alignment horizontal="left" vertical="center" wrapText="1" indent="1"/>
    </xf>
    <xf numFmtId="0" fontId="8" fillId="0" borderId="0" xfId="0" applyFont="1"/>
    <xf numFmtId="1" fontId="3" fillId="0" borderId="13" xfId="0" applyNumberFormat="1" applyFont="1" applyFill="1" applyBorder="1" applyAlignment="1">
      <alignment horizontal="center" vertical="center" wrapText="1"/>
    </xf>
    <xf numFmtId="49" fontId="7" fillId="0" borderId="17" xfId="0" applyNumberFormat="1" applyFont="1" applyFill="1" applyBorder="1" applyAlignment="1">
      <alignment horizontal="left" vertical="center" wrapText="1" indent="1"/>
    </xf>
    <xf numFmtId="49" fontId="7" fillId="0" borderId="13" xfId="0" applyNumberFormat="1" applyFont="1" applyBorder="1" applyAlignment="1">
      <alignment vertical="center" wrapText="1"/>
    </xf>
    <xf numFmtId="0" fontId="7"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7" fillId="0" borderId="13" xfId="45" applyFont="1" applyBorder="1" applyAlignment="1">
      <alignment horizontal="center" vertical="center" wrapText="1"/>
    </xf>
    <xf numFmtId="3" fontId="8" fillId="0" borderId="13" xfId="45" applyNumberFormat="1" applyFont="1" applyBorder="1" applyAlignment="1">
      <alignment horizontal="center" vertical="center" wrapText="1"/>
    </xf>
    <xf numFmtId="0" fontId="7" fillId="0" borderId="14" xfId="45" applyFont="1" applyBorder="1" applyAlignment="1">
      <alignment horizontal="center" vertical="center" wrapText="1"/>
    </xf>
    <xf numFmtId="3" fontId="8" fillId="0" borderId="15" xfId="45" applyNumberFormat="1" applyFont="1" applyBorder="1" applyAlignment="1">
      <alignment vertical="center" wrapText="1"/>
    </xf>
    <xf numFmtId="3" fontId="8" fillId="0" borderId="14" xfId="45" applyNumberFormat="1" applyFont="1" applyBorder="1" applyAlignment="1">
      <alignment horizontal="center" vertical="center" wrapText="1"/>
    </xf>
    <xf numFmtId="3" fontId="8" fillId="0" borderId="16" xfId="45" applyNumberFormat="1"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2" fillId="0" borderId="13" xfId="0" applyFont="1" applyBorder="1" applyAlignment="1">
      <alignment horizontal="left" vertical="center" wrapText="1" indent="1"/>
    </xf>
    <xf numFmtId="0" fontId="8" fillId="0" borderId="13" xfId="0" applyFont="1" applyBorder="1" applyAlignment="1">
      <alignment horizontal="center" vertical="center" wrapText="1"/>
    </xf>
    <xf numFmtId="0" fontId="7" fillId="0" borderId="15" xfId="0" applyFont="1" applyBorder="1" applyAlignment="1">
      <alignment horizontal="left" vertical="center" wrapText="1" indent="1"/>
    </xf>
    <xf numFmtId="0" fontId="7" fillId="0" borderId="19" xfId="0" applyFont="1" applyBorder="1" applyAlignment="1">
      <alignment horizontal="left" vertical="center" wrapText="1" indent="1"/>
    </xf>
    <xf numFmtId="49" fontId="8" fillId="0" borderId="13" xfId="0" applyNumberFormat="1" applyFont="1" applyBorder="1" applyAlignment="1">
      <alignment horizontal="left" vertical="center" wrapText="1" indent="1"/>
    </xf>
    <xf numFmtId="0" fontId="8" fillId="0" borderId="0" xfId="0" applyFont="1" applyFill="1" applyAlignment="1">
      <alignment vertical="center" wrapText="1"/>
    </xf>
    <xf numFmtId="0" fontId="8" fillId="0" borderId="0" xfId="0" applyFont="1" applyFill="1" applyAlignment="1">
      <alignment horizontal="left" vertical="center" wrapText="1" indent="1"/>
    </xf>
    <xf numFmtId="0" fontId="8" fillId="0" borderId="0" xfId="0" applyFont="1" applyFill="1" applyAlignment="1">
      <alignment horizontal="left" vertical="center" wrapText="1" indent="3"/>
    </xf>
    <xf numFmtId="0" fontId="8" fillId="0" borderId="0" xfId="0" applyFont="1" applyFill="1" applyAlignment="1">
      <alignment horizontal="left" vertical="center" wrapText="1" indent="2"/>
    </xf>
    <xf numFmtId="0" fontId="2" fillId="0" borderId="20" xfId="0" applyFont="1" applyBorder="1" applyAlignment="1">
      <alignment horizontal="center" vertical="center" wrapText="1"/>
    </xf>
    <xf numFmtId="0" fontId="33" fillId="0" borderId="0" xfId="0" applyFont="1" applyBorder="1"/>
    <xf numFmtId="0" fontId="3" fillId="0" borderId="0" xfId="0" applyFont="1" applyFill="1" applyAlignment="1">
      <alignment vertical="center" wrapText="1"/>
    </xf>
    <xf numFmtId="0" fontId="0" fillId="0" borderId="0" xfId="0" applyFill="1"/>
    <xf numFmtId="0" fontId="30" fillId="0" borderId="0" xfId="0" applyFont="1" applyFill="1" applyAlignment="1">
      <alignment vertical="center" wrapText="1"/>
    </xf>
    <xf numFmtId="0" fontId="2" fillId="0" borderId="22" xfId="0" applyFont="1" applyBorder="1" applyAlignment="1">
      <alignment vertical="center" wrapText="1"/>
    </xf>
    <xf numFmtId="0" fontId="8" fillId="35" borderId="14" xfId="0" applyFont="1" applyFill="1" applyBorder="1" applyAlignment="1">
      <alignment horizontal="left" vertical="center" wrapText="1" indent="1"/>
    </xf>
    <xf numFmtId="0" fontId="36" fillId="0" borderId="0" xfId="0" applyFont="1"/>
    <xf numFmtId="0" fontId="7" fillId="0" borderId="23" xfId="0" applyFont="1" applyFill="1" applyBorder="1" applyAlignment="1">
      <alignment horizontal="center" vertical="center" wrapText="1"/>
    </xf>
    <xf numFmtId="0" fontId="7" fillId="0" borderId="0" xfId="0" applyFont="1" applyFill="1" applyAlignment="1">
      <alignment vertical="center" wrapText="1"/>
    </xf>
    <xf numFmtId="49" fontId="9" fillId="0" borderId="0" xfId="0" applyNumberFormat="1" applyFont="1" applyAlignment="1">
      <alignment horizontal="left" vertical="center" wrapText="1" indent="1"/>
    </xf>
    <xf numFmtId="49" fontId="8" fillId="0" borderId="13" xfId="0" applyNumberFormat="1" applyFont="1" applyFill="1" applyBorder="1" applyAlignment="1">
      <alignment horizontal="left" vertical="center" wrapText="1" indent="1"/>
    </xf>
    <xf numFmtId="0" fontId="0" fillId="0" borderId="0" xfId="0" applyAlignment="1">
      <alignment wrapText="1"/>
    </xf>
    <xf numFmtId="0" fontId="8" fillId="0" borderId="15" xfId="0" applyFont="1" applyFill="1" applyBorder="1" applyAlignment="1">
      <alignment horizontal="center" vertical="center" wrapText="1"/>
    </xf>
    <xf numFmtId="3" fontId="2" fillId="0" borderId="14" xfId="0" applyNumberFormat="1" applyFont="1" applyFill="1" applyBorder="1" applyAlignment="1">
      <alignment horizontal="right" vertical="center" wrapText="1" indent="1"/>
    </xf>
    <xf numFmtId="0" fontId="3" fillId="0" borderId="0" xfId="0" applyFont="1" applyAlignment="1">
      <alignment horizontal="justify"/>
    </xf>
    <xf numFmtId="0" fontId="3" fillId="0" borderId="16" xfId="0" applyFont="1" applyFill="1" applyBorder="1" applyAlignment="1">
      <alignment horizontal="center" vertical="center"/>
    </xf>
    <xf numFmtId="0" fontId="2" fillId="0" borderId="17" xfId="0" applyFont="1" applyFill="1" applyBorder="1" applyAlignment="1">
      <alignment horizontal="left" wrapText="1" indent="1"/>
    </xf>
    <xf numFmtId="49" fontId="3" fillId="0" borderId="0" xfId="0" applyNumberFormat="1" applyFont="1" applyAlignment="1">
      <alignment horizontal="left" wrapText="1" indent="1"/>
    </xf>
    <xf numFmtId="0" fontId="3" fillId="0" borderId="0" xfId="0" applyFont="1" applyAlignment="1">
      <alignment vertical="center"/>
    </xf>
    <xf numFmtId="0" fontId="0" fillId="0" borderId="0" xfId="0" applyAlignment="1">
      <alignment vertical="center"/>
    </xf>
    <xf numFmtId="0" fontId="25" fillId="0" borderId="0" xfId="0" applyFont="1" applyBorder="1" applyAlignment="1">
      <alignment vertical="center"/>
    </xf>
    <xf numFmtId="0" fontId="2" fillId="0" borderId="15" xfId="0" applyFont="1" applyFill="1" applyBorder="1" applyAlignment="1">
      <alignment horizontal="center" vertical="center" wrapText="1"/>
    </xf>
    <xf numFmtId="0" fontId="25" fillId="35" borderId="14" xfId="0" applyFont="1" applyFill="1" applyBorder="1" applyAlignment="1">
      <alignment horizontal="left" vertical="center" wrapText="1" indent="1"/>
    </xf>
    <xf numFmtId="0" fontId="8" fillId="35" borderId="26" xfId="0" applyFont="1" applyFill="1" applyBorder="1" applyAlignment="1">
      <alignment horizontal="left" vertical="center" wrapText="1" indent="1"/>
    </xf>
    <xf numFmtId="0" fontId="8" fillId="0" borderId="13" xfId="0" applyFont="1" applyBorder="1" applyAlignment="1">
      <alignment horizontal="left" vertical="top" wrapText="1" indent="1"/>
    </xf>
    <xf numFmtId="166" fontId="3" fillId="35" borderId="13" xfId="27" applyNumberFormat="1" applyFont="1" applyFill="1" applyBorder="1" applyAlignment="1">
      <alignment horizontal="right" vertical="center" wrapText="1" indent="1"/>
    </xf>
    <xf numFmtId="166" fontId="3" fillId="37" borderId="13" xfId="27" applyNumberFormat="1" applyFont="1" applyFill="1" applyBorder="1" applyAlignment="1">
      <alignment horizontal="right" vertical="center" wrapText="1" indent="1"/>
    </xf>
    <xf numFmtId="3" fontId="7" fillId="35" borderId="20" xfId="0" applyNumberFormat="1" applyFont="1" applyFill="1" applyBorder="1" applyAlignment="1">
      <alignment horizontal="right" vertical="center" wrapText="1" indent="1"/>
    </xf>
    <xf numFmtId="3" fontId="8" fillId="0" borderId="13" xfId="0" applyNumberFormat="1" applyFont="1" applyBorder="1" applyAlignment="1">
      <alignment horizontal="center" vertical="center" wrapText="1"/>
    </xf>
    <xf numFmtId="3" fontId="8" fillId="0" borderId="14" xfId="0" applyNumberFormat="1" applyFont="1" applyBorder="1" applyAlignment="1">
      <alignment horizontal="center" vertical="center" wrapText="1"/>
    </xf>
    <xf numFmtId="3" fontId="7" fillId="24" borderId="27" xfId="0" applyNumberFormat="1" applyFont="1" applyFill="1" applyBorder="1" applyAlignment="1">
      <alignment horizontal="right" vertical="center" wrapText="1" indent="1"/>
    </xf>
    <xf numFmtId="3" fontId="7" fillId="35" borderId="27" xfId="0" applyNumberFormat="1" applyFont="1" applyFill="1" applyBorder="1" applyAlignment="1">
      <alignment horizontal="right" vertical="center" wrapText="1" indent="1"/>
    </xf>
    <xf numFmtId="3" fontId="7" fillId="24" borderId="20" xfId="0" applyNumberFormat="1" applyFont="1" applyFill="1" applyBorder="1" applyAlignment="1">
      <alignment horizontal="right" vertical="center" wrapText="1" indent="1"/>
    </xf>
    <xf numFmtId="3" fontId="7" fillId="24" borderId="28" xfId="0" applyNumberFormat="1" applyFont="1" applyFill="1" applyBorder="1" applyAlignment="1">
      <alignment horizontal="right" vertical="center" wrapText="1" indent="1"/>
    </xf>
    <xf numFmtId="0" fontId="80" fillId="0" borderId="0" xfId="41"/>
    <xf numFmtId="0" fontId="10" fillId="0" borderId="13" xfId="0" applyFont="1" applyFill="1" applyBorder="1" applyAlignment="1">
      <alignment horizontal="left" vertical="center" wrapText="1" indent="1"/>
    </xf>
    <xf numFmtId="0" fontId="8" fillId="32" borderId="15" xfId="0" applyFont="1" applyFill="1" applyBorder="1" applyAlignment="1">
      <alignment vertical="center" wrapText="1"/>
    </xf>
    <xf numFmtId="0" fontId="4" fillId="0" borderId="0" xfId="0" applyFont="1" applyBorder="1" applyAlignment="1">
      <alignment horizontal="center" vertical="center" wrapText="1"/>
    </xf>
    <xf numFmtId="0" fontId="7" fillId="0" borderId="0" xfId="0" applyFont="1" applyBorder="1" applyAlignment="1">
      <alignment horizontal="left" vertical="center" wrapText="1"/>
    </xf>
    <xf numFmtId="0" fontId="8" fillId="0" borderId="0" xfId="44" applyFont="1" applyAlignment="1">
      <alignment vertical="center" wrapText="1"/>
    </xf>
    <xf numFmtId="0" fontId="7" fillId="0" borderId="0" xfId="44" applyFont="1" applyAlignment="1">
      <alignment horizontal="center" vertical="center" wrapText="1"/>
    </xf>
    <xf numFmtId="0" fontId="0" fillId="0" borderId="0" xfId="0" applyNumberFormat="1" applyAlignment="1">
      <alignment vertical="center" wrapText="1"/>
    </xf>
    <xf numFmtId="165" fontId="62" fillId="37" borderId="13" xfId="76" quotePrefix="1" applyNumberFormat="1" applyFont="1" applyFill="1" applyBorder="1" applyAlignment="1" applyProtection="1">
      <alignment horizontal="left" vertical="center" wrapText="1" indent="1"/>
      <protection locked="0"/>
    </xf>
    <xf numFmtId="165" fontId="61" fillId="37" borderId="13" xfId="84" quotePrefix="1" applyNumberFormat="1" applyFont="1" applyFill="1" applyBorder="1" applyAlignment="1" applyProtection="1">
      <alignment horizontal="left" vertical="center" wrapText="1" indent="1"/>
      <protection locked="0"/>
    </xf>
    <xf numFmtId="165" fontId="61" fillId="37" borderId="13" xfId="83" quotePrefix="1" applyNumberFormat="1" applyFont="1" applyFill="1" applyBorder="1" applyProtection="1">
      <alignment horizontal="left" vertical="center" indent="1"/>
      <protection locked="0"/>
    </xf>
    <xf numFmtId="0" fontId="8" fillId="0" borderId="13" xfId="0" applyFont="1" applyBorder="1"/>
    <xf numFmtId="165" fontId="62" fillId="37" borderId="13" xfId="51" quotePrefix="1" applyNumberFormat="1" applyFont="1" applyFill="1" applyBorder="1">
      <alignment horizontal="left" vertical="center" indent="1"/>
    </xf>
    <xf numFmtId="165" fontId="62" fillId="37" borderId="13" xfId="51" applyNumberFormat="1" applyFont="1" applyFill="1" applyBorder="1">
      <alignment horizontal="left" vertical="center" indent="1"/>
    </xf>
    <xf numFmtId="165" fontId="61" fillId="37" borderId="13" xfId="83" applyNumberFormat="1" applyFont="1" applyFill="1" applyBorder="1" applyAlignment="1" applyProtection="1">
      <alignment vertical="center"/>
      <protection locked="0"/>
    </xf>
    <xf numFmtId="165" fontId="62" fillId="37" borderId="13" xfId="83" quotePrefix="1" applyNumberFormat="1" applyFont="1" applyFill="1" applyBorder="1" applyProtection="1">
      <alignment horizontal="left" vertical="center" indent="1"/>
      <protection locked="0"/>
    </xf>
    <xf numFmtId="165" fontId="61" fillId="37" borderId="13" xfId="84" applyNumberFormat="1" applyFont="1" applyFill="1" applyBorder="1" applyAlignment="1" applyProtection="1">
      <alignment horizontal="left" vertical="center" wrapText="1" indent="1"/>
      <protection locked="0"/>
    </xf>
    <xf numFmtId="49" fontId="8" fillId="0" borderId="20" xfId="42" applyNumberFormat="1" applyFont="1" applyBorder="1" applyAlignment="1">
      <alignment horizontal="center"/>
    </xf>
    <xf numFmtId="49" fontId="8" fillId="0" borderId="35" xfId="42" applyNumberFormat="1" applyFont="1" applyBorder="1" applyAlignment="1">
      <alignment horizontal="center"/>
    </xf>
    <xf numFmtId="49" fontId="8" fillId="0" borderId="37" xfId="42" applyNumberFormat="1" applyFont="1" applyBorder="1" applyAlignment="1">
      <alignment horizontal="center"/>
    </xf>
    <xf numFmtId="0" fontId="8" fillId="0" borderId="29" xfId="42" applyFont="1" applyBorder="1"/>
    <xf numFmtId="0" fontId="8" fillId="0" borderId="13" xfId="42" applyFont="1" applyBorder="1"/>
    <xf numFmtId="0" fontId="8" fillId="0" borderId="19" xfId="42" applyFont="1" applyBorder="1"/>
    <xf numFmtId="0" fontId="7" fillId="0" borderId="42" xfId="0" applyFont="1" applyFill="1" applyBorder="1" applyAlignment="1">
      <alignment horizontal="center" vertical="center" wrapText="1"/>
    </xf>
    <xf numFmtId="0" fontId="7" fillId="35" borderId="43" xfId="0" applyFont="1" applyFill="1" applyBorder="1" applyAlignment="1">
      <alignment horizontal="left" vertical="center" wrapText="1" indent="1"/>
    </xf>
    <xf numFmtId="0" fontId="8" fillId="0" borderId="43" xfId="0" applyFont="1" applyFill="1" applyBorder="1" applyAlignment="1">
      <alignment horizontal="left" vertical="center" wrapText="1" indent="1"/>
    </xf>
    <xf numFmtId="0" fontId="8" fillId="0" borderId="45" xfId="0" applyFont="1" applyFill="1" applyBorder="1" applyAlignment="1">
      <alignment horizontal="left" vertical="center" wrapText="1" indent="1"/>
    </xf>
    <xf numFmtId="0" fontId="8" fillId="37" borderId="43" xfId="0" applyFont="1" applyFill="1" applyBorder="1" applyAlignment="1">
      <alignment horizontal="left" vertical="center" wrapText="1" indent="1"/>
    </xf>
    <xf numFmtId="0" fontId="8" fillId="0" borderId="44" xfId="0" applyFont="1" applyFill="1" applyBorder="1" applyAlignment="1">
      <alignment horizontal="left" vertical="center" wrapText="1" indent="1"/>
    </xf>
    <xf numFmtId="0" fontId="25" fillId="0" borderId="29" xfId="42" applyFont="1" applyBorder="1"/>
    <xf numFmtId="49" fontId="25" fillId="0" borderId="37" xfId="42" applyNumberFormat="1" applyFont="1" applyBorder="1" applyAlignment="1">
      <alignment horizontal="center"/>
    </xf>
    <xf numFmtId="0" fontId="25" fillId="0" borderId="13" xfId="42" applyFont="1" applyBorder="1"/>
    <xf numFmtId="49" fontId="25" fillId="0" borderId="20" xfId="42" applyNumberFormat="1" applyFont="1" applyBorder="1" applyAlignment="1">
      <alignment horizontal="center"/>
    </xf>
    <xf numFmtId="0" fontId="25" fillId="0" borderId="13" xfId="42" applyFont="1" applyBorder="1" applyAlignment="1">
      <alignment vertical="center"/>
    </xf>
    <xf numFmtId="49" fontId="59" fillId="32" borderId="20" xfId="42" applyNumberFormat="1" applyFont="1" applyFill="1" applyBorder="1" applyAlignment="1">
      <alignment horizontal="center"/>
    </xf>
    <xf numFmtId="49" fontId="59" fillId="0" borderId="20" xfId="42" applyNumberFormat="1" applyFont="1" applyBorder="1" applyAlignment="1">
      <alignment horizontal="center"/>
    </xf>
    <xf numFmtId="0" fontId="25" fillId="0" borderId="22" xfId="42" applyFont="1" applyBorder="1" applyAlignment="1">
      <alignment horizontal="left" indent="1"/>
    </xf>
    <xf numFmtId="0" fontId="25" fillId="0" borderId="15" xfId="42" applyFont="1" applyBorder="1" applyAlignment="1">
      <alignment horizontal="left" indent="1"/>
    </xf>
    <xf numFmtId="0" fontId="25" fillId="0" borderId="15" xfId="42" applyFont="1" applyFill="1" applyBorder="1" applyAlignment="1">
      <alignment horizontal="left" indent="1"/>
    </xf>
    <xf numFmtId="0" fontId="8" fillId="0" borderId="0" xfId="0" applyFont="1" applyBorder="1"/>
    <xf numFmtId="0" fontId="13" fillId="0" borderId="35" xfId="0" applyFont="1" applyBorder="1" applyAlignment="1">
      <alignment horizontal="center"/>
    </xf>
    <xf numFmtId="0" fontId="39" fillId="0" borderId="48" xfId="35" applyFont="1" applyBorder="1" applyAlignment="1" applyProtection="1">
      <alignment horizontal="center"/>
    </xf>
    <xf numFmtId="0" fontId="8" fillId="0" borderId="50" xfId="0" applyFont="1" applyBorder="1"/>
    <xf numFmtId="165" fontId="3" fillId="0" borderId="0" xfId="0" applyNumberFormat="1" applyFont="1" applyBorder="1"/>
    <xf numFmtId="0" fontId="30" fillId="0" borderId="0" xfId="0" applyFont="1" applyBorder="1" applyAlignment="1">
      <alignment horizontal="left"/>
    </xf>
    <xf numFmtId="0" fontId="30" fillId="0" borderId="0" xfId="0" applyFont="1" applyBorder="1" applyAlignment="1">
      <alignment horizontal="left" vertical="center"/>
    </xf>
    <xf numFmtId="0" fontId="82" fillId="0" borderId="0" xfId="0" applyFont="1" applyFill="1" applyAlignment="1">
      <alignment vertical="center" wrapText="1"/>
    </xf>
    <xf numFmtId="0" fontId="19" fillId="0" borderId="0" xfId="0" applyFont="1" applyAlignment="1"/>
    <xf numFmtId="0" fontId="84" fillId="0" borderId="0" xfId="0" applyFont="1"/>
    <xf numFmtId="0" fontId="83" fillId="0" borderId="43" xfId="0" applyFont="1" applyFill="1" applyBorder="1" applyAlignment="1">
      <alignment horizontal="left" vertical="center" wrapText="1" indent="1"/>
    </xf>
    <xf numFmtId="0" fontId="68" fillId="0" borderId="0" xfId="0" applyFont="1" applyFill="1" applyAlignment="1">
      <alignment horizontal="left" vertical="center" indent="1"/>
    </xf>
    <xf numFmtId="3" fontId="8" fillId="0" borderId="0" xfId="45" applyNumberFormat="1" applyFont="1" applyBorder="1" applyAlignment="1">
      <alignment horizontal="center" vertical="center" wrapText="1"/>
    </xf>
    <xf numFmtId="0" fontId="69" fillId="0" borderId="14" xfId="0" applyFont="1" applyFill="1" applyBorder="1" applyAlignment="1">
      <alignment horizontal="center" vertical="center" wrapText="1"/>
    </xf>
    <xf numFmtId="49" fontId="7" fillId="0" borderId="13" xfId="43" applyNumberFormat="1" applyFont="1" applyBorder="1" applyAlignment="1">
      <alignment horizontal="left" vertical="center" wrapText="1" indent="1"/>
    </xf>
    <xf numFmtId="0" fontId="3" fillId="0" borderId="19" xfId="43" applyFont="1" applyBorder="1" applyAlignment="1">
      <alignment horizontal="left" vertical="top" wrapText="1" indent="1"/>
    </xf>
    <xf numFmtId="0" fontId="10" fillId="0" borderId="0" xfId="0" applyFont="1" applyAlignment="1">
      <alignment horizontal="center" vertical="center"/>
    </xf>
    <xf numFmtId="0" fontId="10" fillId="0" borderId="0" xfId="0" applyFont="1" applyAlignment="1">
      <alignment horizontal="left" indent="1"/>
    </xf>
    <xf numFmtId="0" fontId="10" fillId="0" borderId="0" xfId="0" applyFont="1"/>
    <xf numFmtId="0" fontId="25" fillId="0" borderId="43" xfId="0" applyFont="1" applyFill="1" applyBorder="1" applyAlignment="1">
      <alignment horizontal="left" vertical="center" wrapText="1" indent="1"/>
    </xf>
    <xf numFmtId="0" fontId="82" fillId="0" borderId="0" xfId="0" applyFont="1" applyAlignment="1">
      <alignment wrapText="1"/>
    </xf>
    <xf numFmtId="0" fontId="39" fillId="0" borderId="20" xfId="35" applyFont="1" applyBorder="1" applyAlignment="1" applyProtection="1">
      <alignment horizontal="center"/>
    </xf>
    <xf numFmtId="0" fontId="39" fillId="0" borderId="37" xfId="35" applyFont="1" applyBorder="1" applyAlignment="1" applyProtection="1">
      <alignment horizontal="center"/>
    </xf>
    <xf numFmtId="0" fontId="8" fillId="0" borderId="52" xfId="0" applyFont="1" applyBorder="1"/>
    <xf numFmtId="0" fontId="83" fillId="37" borderId="43" xfId="0" applyFont="1" applyFill="1" applyBorder="1" applyAlignment="1">
      <alignment horizontal="left" vertical="center" wrapText="1" indent="1"/>
    </xf>
    <xf numFmtId="49" fontId="83" fillId="37" borderId="43" xfId="0" applyNumberFormat="1" applyFont="1" applyFill="1" applyBorder="1" applyAlignment="1">
      <alignment horizontal="left" vertical="center" wrapText="1" indent="1"/>
    </xf>
    <xf numFmtId="0" fontId="3" fillId="0" borderId="0" xfId="0" applyFont="1" applyFill="1" applyBorder="1"/>
    <xf numFmtId="0" fontId="2" fillId="0" borderId="0" xfId="0" applyFont="1" applyFill="1" applyBorder="1" applyAlignment="1">
      <alignment horizontal="center" vertical="center"/>
    </xf>
    <xf numFmtId="49" fontId="2" fillId="0" borderId="13" xfId="0" applyNumberFormat="1" applyFont="1" applyFill="1" applyBorder="1" applyAlignment="1">
      <alignment horizontal="left" vertical="center" wrapText="1"/>
    </xf>
    <xf numFmtId="0" fontId="3" fillId="0" borderId="0" xfId="0" applyFont="1" applyFill="1" applyBorder="1" applyAlignment="1">
      <alignment vertical="center"/>
    </xf>
    <xf numFmtId="0" fontId="3" fillId="0" borderId="16" xfId="0" applyFont="1" applyFill="1" applyBorder="1" applyAlignment="1">
      <alignment horizontal="center" vertical="center" wrapText="1"/>
    </xf>
    <xf numFmtId="49" fontId="3" fillId="0" borderId="0" xfId="0" applyNumberFormat="1" applyFont="1" applyFill="1" applyBorder="1" applyAlignment="1">
      <alignment horizontal="left" indent="1"/>
    </xf>
    <xf numFmtId="0" fontId="25" fillId="0" borderId="0" xfId="0" applyFont="1" applyFill="1" applyBorder="1" applyAlignment="1">
      <alignment vertical="center"/>
    </xf>
    <xf numFmtId="0" fontId="32" fillId="0" borderId="0" xfId="40" applyFont="1" applyAlignment="1">
      <alignment horizontal="center" vertical="center" wrapText="1"/>
    </xf>
    <xf numFmtId="0" fontId="3" fillId="0" borderId="0" xfId="40" applyFont="1"/>
    <xf numFmtId="0" fontId="3" fillId="0" borderId="0" xfId="40" applyFont="1" applyAlignment="1">
      <alignment horizontal="center"/>
    </xf>
    <xf numFmtId="0" fontId="2" fillId="0" borderId="15" xfId="40" applyFont="1" applyBorder="1" applyAlignment="1">
      <alignment horizontal="center" vertical="center" wrapText="1"/>
    </xf>
    <xf numFmtId="49" fontId="2" fillId="0" borderId="13" xfId="40" applyNumberFormat="1" applyFont="1" applyBorder="1" applyAlignment="1">
      <alignment horizontal="center" vertical="center" wrapText="1"/>
    </xf>
    <xf numFmtId="0" fontId="2" fillId="0" borderId="13" xfId="40" applyFont="1" applyBorder="1" applyAlignment="1">
      <alignment horizontal="center" vertical="center" wrapText="1"/>
    </xf>
    <xf numFmtId="0" fontId="2" fillId="0" borderId="14" xfId="40" applyFont="1" applyBorder="1" applyAlignment="1">
      <alignment horizontal="center" vertical="center" wrapText="1"/>
    </xf>
    <xf numFmtId="0" fontId="3" fillId="0" borderId="15" xfId="40" applyFont="1" applyBorder="1" applyAlignment="1">
      <alignment horizontal="center" wrapText="1"/>
    </xf>
    <xf numFmtId="49" fontId="2" fillId="0" borderId="13" xfId="40" applyNumberFormat="1" applyFont="1" applyBorder="1" applyAlignment="1">
      <alignment vertical="top" wrapText="1"/>
    </xf>
    <xf numFmtId="3" fontId="3" fillId="0" borderId="13" xfId="40" applyNumberFormat="1" applyFont="1" applyFill="1" applyBorder="1" applyAlignment="1">
      <alignment horizontal="center" wrapText="1"/>
    </xf>
    <xf numFmtId="0" fontId="3" fillId="0" borderId="15" xfId="40" applyFont="1" applyBorder="1" applyAlignment="1">
      <alignment horizontal="center" vertical="center" wrapText="1"/>
    </xf>
    <xf numFmtId="49" fontId="2" fillId="0" borderId="13" xfId="40" applyNumberFormat="1" applyFont="1" applyBorder="1" applyAlignment="1">
      <alignment horizontal="left" vertical="center" wrapText="1" indent="1"/>
    </xf>
    <xf numFmtId="49" fontId="3" fillId="0" borderId="13" xfId="40" applyNumberFormat="1" applyFont="1" applyBorder="1" applyAlignment="1">
      <alignment horizontal="left" vertical="center" wrapText="1" indent="1"/>
    </xf>
    <xf numFmtId="0" fontId="3" fillId="0" borderId="0" xfId="40" applyFont="1" applyFill="1" applyAlignment="1">
      <alignment horizontal="center"/>
    </xf>
    <xf numFmtId="0" fontId="3" fillId="0" borderId="0" xfId="40" applyFont="1" applyFill="1"/>
    <xf numFmtId="49" fontId="8" fillId="36" borderId="13" xfId="40" applyNumberFormat="1" applyFont="1" applyFill="1" applyBorder="1" applyAlignment="1">
      <alignment horizontal="left" vertical="center" wrapText="1" indent="1"/>
    </xf>
    <xf numFmtId="49" fontId="2" fillId="0" borderId="17" xfId="40" applyNumberFormat="1" applyFont="1" applyBorder="1" applyAlignment="1">
      <alignment horizontal="left" vertical="center" wrapText="1" indent="1"/>
    </xf>
    <xf numFmtId="0" fontId="3" fillId="0" borderId="0" xfId="40" applyFont="1" applyFill="1" applyBorder="1" applyAlignment="1">
      <alignment horizontal="center" vertical="center" wrapText="1"/>
    </xf>
    <xf numFmtId="49" fontId="2" fillId="0" borderId="0" xfId="40" applyNumberFormat="1" applyFont="1" applyFill="1" applyBorder="1" applyAlignment="1">
      <alignment horizontal="left" vertical="top" wrapText="1" indent="1"/>
    </xf>
    <xf numFmtId="3" fontId="7" fillId="0" borderId="0" xfId="40" applyNumberFormat="1" applyFont="1" applyFill="1" applyBorder="1" applyAlignment="1">
      <alignment horizontal="right" vertical="center" wrapText="1" indent="1"/>
    </xf>
    <xf numFmtId="0" fontId="8" fillId="0" borderId="0" xfId="40" applyFont="1" applyAlignment="1">
      <alignment horizontal="center"/>
    </xf>
    <xf numFmtId="0" fontId="8" fillId="0" borderId="0" xfId="40" applyFont="1"/>
    <xf numFmtId="49" fontId="8" fillId="0" borderId="0" xfId="40" applyNumberFormat="1" applyFont="1"/>
    <xf numFmtId="49" fontId="3" fillId="0" borderId="0" xfId="40" applyNumberFormat="1" applyFont="1"/>
    <xf numFmtId="0" fontId="3" fillId="0" borderId="20" xfId="0" applyFont="1" applyFill="1" applyBorder="1" applyAlignment="1">
      <alignment horizontal="center" vertical="center" wrapText="1"/>
    </xf>
    <xf numFmtId="0" fontId="85" fillId="0" borderId="0" xfId="0" applyFont="1"/>
    <xf numFmtId="0" fontId="8" fillId="0" borderId="21" xfId="35" applyFont="1" applyBorder="1" applyAlignment="1" applyProtection="1">
      <alignment horizontal="left" vertical="center" indent="1"/>
    </xf>
    <xf numFmtId="0" fontId="81" fillId="35" borderId="43" xfId="0" applyFont="1" applyFill="1" applyBorder="1" applyAlignment="1">
      <alignment horizontal="left" vertical="center" wrapText="1" indent="1"/>
    </xf>
    <xf numFmtId="0" fontId="84" fillId="0" borderId="0" xfId="0" applyFont="1" applyBorder="1" applyAlignment="1">
      <alignment horizontal="left" vertical="center"/>
    </xf>
    <xf numFmtId="3" fontId="3" fillId="0" borderId="14" xfId="0" applyNumberFormat="1" applyFont="1" applyFill="1" applyBorder="1" applyAlignment="1">
      <alignment horizontal="center" vertical="center" wrapText="1"/>
    </xf>
    <xf numFmtId="0" fontId="3" fillId="0" borderId="15" xfId="43" applyFont="1" applyBorder="1" applyAlignment="1">
      <alignment horizontal="center" vertical="center" wrapText="1"/>
    </xf>
    <xf numFmtId="0" fontId="3" fillId="0" borderId="16" xfId="43" applyFont="1" applyBorder="1" applyAlignment="1">
      <alignment horizontal="center" vertical="center" wrapText="1"/>
    </xf>
    <xf numFmtId="3" fontId="3" fillId="0" borderId="38" xfId="40" applyNumberFormat="1" applyFont="1" applyFill="1" applyBorder="1" applyAlignment="1">
      <alignment horizontal="center" wrapText="1"/>
    </xf>
    <xf numFmtId="49" fontId="8" fillId="0" borderId="13" xfId="40" applyNumberFormat="1" applyFont="1" applyBorder="1" applyAlignment="1">
      <alignment horizontal="left" vertical="center" wrapText="1" indent="1"/>
    </xf>
    <xf numFmtId="49" fontId="3" fillId="0" borderId="13" xfId="40" applyNumberFormat="1" applyFont="1" applyFill="1" applyBorder="1" applyAlignment="1">
      <alignment horizontal="left" vertical="center" wrapText="1" indent="1"/>
    </xf>
    <xf numFmtId="0" fontId="83" fillId="0" borderId="16" xfId="41" applyFont="1" applyBorder="1" applyAlignment="1">
      <alignment horizontal="center" vertical="center"/>
    </xf>
    <xf numFmtId="0" fontId="3" fillId="0" borderId="15" xfId="0" applyFont="1" applyBorder="1" applyAlignment="1">
      <alignment horizontal="center" vertical="top"/>
    </xf>
    <xf numFmtId="0" fontId="3" fillId="0" borderId="0" xfId="0" applyFont="1" applyAlignment="1">
      <alignment horizontal="left" vertical="center"/>
    </xf>
    <xf numFmtId="0" fontId="8" fillId="0" borderId="20" xfId="0" applyFont="1" applyBorder="1" applyAlignment="1">
      <alignment horizontal="left" vertical="center" wrapText="1" indent="1"/>
    </xf>
    <xf numFmtId="0" fontId="8" fillId="0" borderId="35" xfId="0" applyFont="1" applyBorder="1" applyAlignment="1">
      <alignment horizontal="left" vertical="center" wrapText="1" indent="1"/>
    </xf>
    <xf numFmtId="0" fontId="83" fillId="0" borderId="20" xfId="0" applyFont="1" applyBorder="1" applyAlignment="1">
      <alignment horizontal="left" vertical="center" wrapText="1" indent="1"/>
    </xf>
    <xf numFmtId="49" fontId="59" fillId="32" borderId="53" xfId="42" applyNumberFormat="1" applyFont="1" applyFill="1" applyBorder="1" applyAlignment="1">
      <alignment horizontal="center" vertical="center"/>
    </xf>
    <xf numFmtId="0" fontId="8" fillId="0" borderId="15" xfId="42" applyFont="1" applyBorder="1" applyAlignment="1">
      <alignment horizontal="left" indent="1"/>
    </xf>
    <xf numFmtId="0" fontId="8" fillId="0" borderId="22" xfId="42" applyFont="1" applyBorder="1" applyAlignment="1">
      <alignment horizontal="left" indent="1"/>
    </xf>
    <xf numFmtId="0" fontId="8" fillId="0" borderId="15" xfId="42" applyFont="1" applyFill="1" applyBorder="1" applyAlignment="1">
      <alignment horizontal="left" indent="1"/>
    </xf>
    <xf numFmtId="0" fontId="8" fillId="0" borderId="21" xfId="42" applyFont="1" applyFill="1" applyBorder="1" applyAlignment="1">
      <alignment horizontal="left" indent="1"/>
    </xf>
    <xf numFmtId="0" fontId="3" fillId="0" borderId="15" xfId="40" applyFont="1" applyFill="1" applyBorder="1" applyAlignment="1">
      <alignment horizontal="center" vertical="center" wrapText="1"/>
    </xf>
    <xf numFmtId="0" fontId="3" fillId="0" borderId="16" xfId="40" applyFont="1" applyFill="1" applyBorder="1" applyAlignment="1">
      <alignment horizontal="center" vertical="center" wrapText="1"/>
    </xf>
    <xf numFmtId="0" fontId="81" fillId="0" borderId="13" xfId="45" applyFont="1" applyBorder="1" applyAlignment="1">
      <alignment horizontal="center" vertical="center" wrapText="1"/>
    </xf>
    <xf numFmtId="0" fontId="83" fillId="0" borderId="19" xfId="42" applyFont="1" applyBorder="1"/>
    <xf numFmtId="49" fontId="86" fillId="0" borderId="17" xfId="43" applyNumberFormat="1" applyFont="1" applyBorder="1" applyAlignment="1">
      <alignment horizontal="left" vertical="center" wrapText="1" indent="1"/>
    </xf>
    <xf numFmtId="0" fontId="3" fillId="0" borderId="0" xfId="40" applyFont="1" applyAlignment="1">
      <alignment vertical="center" wrapText="1"/>
    </xf>
    <xf numFmtId="0" fontId="3" fillId="0" borderId="0" xfId="40" applyFont="1" applyBorder="1" applyAlignment="1">
      <alignment horizontal="center" vertical="center" wrapText="1"/>
    </xf>
    <xf numFmtId="0" fontId="7" fillId="0" borderId="0" xfId="40" applyFont="1" applyBorder="1" applyAlignment="1">
      <alignment horizontal="left" vertical="center" wrapText="1" indent="1"/>
    </xf>
    <xf numFmtId="49" fontId="35" fillId="0" borderId="0" xfId="40" applyNumberFormat="1" applyFont="1"/>
    <xf numFmtId="49" fontId="87" fillId="0" borderId="13" xfId="0" applyNumberFormat="1" applyFont="1" applyFill="1" applyBorder="1" applyAlignment="1">
      <alignment horizontal="left" vertical="center" wrapText="1" indent="1"/>
    </xf>
    <xf numFmtId="49" fontId="83" fillId="0" borderId="13" xfId="0" applyNumberFormat="1" applyFont="1" applyFill="1" applyBorder="1" applyAlignment="1">
      <alignment horizontal="left" vertical="center" wrapText="1" indent="1"/>
    </xf>
    <xf numFmtId="0" fontId="83" fillId="0" borderId="13" xfId="0" applyFont="1" applyFill="1" applyBorder="1" applyAlignment="1">
      <alignment vertical="center" wrapText="1"/>
    </xf>
    <xf numFmtId="0" fontId="83" fillId="0" borderId="15" xfId="0" applyFont="1" applyFill="1" applyBorder="1" applyAlignment="1">
      <alignment horizontal="right" vertical="center" wrapText="1" indent="1"/>
    </xf>
    <xf numFmtId="0" fontId="83" fillId="0" borderId="22" xfId="0" applyFont="1" applyFill="1" applyBorder="1" applyAlignment="1">
      <alignment horizontal="right" vertical="center" wrapText="1" indent="1"/>
    </xf>
    <xf numFmtId="0" fontId="81" fillId="0" borderId="30" xfId="0" applyFont="1" applyBorder="1" applyAlignment="1">
      <alignment horizontal="center" vertical="center"/>
    </xf>
    <xf numFmtId="0" fontId="81" fillId="0" borderId="31" xfId="0" applyFont="1" applyBorder="1" applyAlignment="1">
      <alignment horizontal="center" vertical="center"/>
    </xf>
    <xf numFmtId="0" fontId="81" fillId="0" borderId="36" xfId="0" applyFont="1" applyBorder="1" applyAlignment="1">
      <alignment horizontal="center" vertical="center"/>
    </xf>
    <xf numFmtId="14" fontId="83" fillId="0" borderId="34" xfId="0" applyNumberFormat="1" applyFont="1" applyFill="1" applyBorder="1" applyAlignment="1">
      <alignment horizontal="center" vertical="center" wrapText="1"/>
    </xf>
    <xf numFmtId="14" fontId="83" fillId="0" borderId="14"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8" xfId="0" applyFont="1" applyBorder="1" applyAlignment="1">
      <alignment horizontal="center" vertical="center" wrapText="1"/>
    </xf>
    <xf numFmtId="3" fontId="7" fillId="37" borderId="20" xfId="0" applyNumberFormat="1" applyFont="1" applyFill="1" applyBorder="1" applyAlignment="1">
      <alignment horizontal="right" vertical="center" wrapText="1" indent="1"/>
    </xf>
    <xf numFmtId="49" fontId="86" fillId="0" borderId="13" xfId="0" applyNumberFormat="1" applyFont="1" applyFill="1" applyBorder="1" applyAlignment="1">
      <alignment horizontal="left" vertical="center" wrapText="1" indent="1"/>
    </xf>
    <xf numFmtId="0" fontId="19" fillId="0" borderId="0" xfId="0" applyFont="1"/>
    <xf numFmtId="49" fontId="82" fillId="0" borderId="0" xfId="0" applyNumberFormat="1" applyFont="1" applyAlignment="1">
      <alignment horizontal="left" vertical="center"/>
    </xf>
    <xf numFmtId="0" fontId="83" fillId="43" borderId="13" xfId="0" applyFont="1" applyFill="1" applyBorder="1" applyAlignment="1">
      <alignment vertical="center" wrapText="1"/>
    </xf>
    <xf numFmtId="0" fontId="83" fillId="44" borderId="13" xfId="0" applyFont="1" applyFill="1" applyBorder="1" applyAlignment="1">
      <alignment vertical="center" wrapText="1"/>
    </xf>
    <xf numFmtId="0" fontId="83" fillId="45" borderId="29" xfId="0" applyFont="1" applyFill="1" applyBorder="1" applyAlignment="1">
      <alignment vertical="center" wrapText="1"/>
    </xf>
    <xf numFmtId="0" fontId="7" fillId="0" borderId="43" xfId="0" applyFont="1" applyFill="1" applyBorder="1" applyAlignment="1">
      <alignment horizontal="left" vertical="center" wrapText="1" indent="1"/>
    </xf>
    <xf numFmtId="3" fontId="3" fillId="35" borderId="13" xfId="0" applyNumberFormat="1" applyFont="1" applyFill="1" applyBorder="1" applyAlignment="1">
      <alignment horizontal="center" vertical="center" wrapText="1"/>
    </xf>
    <xf numFmtId="0" fontId="82" fillId="0" borderId="0" xfId="0" applyFont="1"/>
    <xf numFmtId="3" fontId="67" fillId="0" borderId="0" xfId="0" applyNumberFormat="1" applyFont="1"/>
    <xf numFmtId="49" fontId="59" fillId="32" borderId="28" xfId="42" applyNumberFormat="1" applyFont="1" applyFill="1" applyBorder="1" applyAlignment="1">
      <alignment horizontal="center"/>
    </xf>
    <xf numFmtId="49" fontId="8" fillId="0" borderId="0" xfId="0" applyNumberFormat="1" applyFont="1" applyAlignment="1">
      <alignment horizontal="left" vertical="center"/>
    </xf>
    <xf numFmtId="0" fontId="2" fillId="0" borderId="15" xfId="0" applyFont="1" applyBorder="1" applyAlignment="1">
      <alignment horizontal="center" vertical="center" wrapText="1"/>
    </xf>
    <xf numFmtId="49" fontId="2" fillId="0" borderId="13" xfId="0" applyNumberFormat="1" applyFont="1" applyBorder="1" applyAlignment="1">
      <alignment horizontal="left" vertical="center" wrapText="1" inden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0" xfId="0" applyFont="1" applyAlignment="1"/>
    <xf numFmtId="0" fontId="3" fillId="0" borderId="0" xfId="0" applyFont="1" applyAlignment="1">
      <alignment vertical="top" wrapText="1"/>
    </xf>
    <xf numFmtId="0" fontId="83" fillId="0" borderId="15" xfId="35" applyFont="1" applyBorder="1" applyAlignment="1" applyProtection="1">
      <alignment horizontal="left" vertical="center" indent="1"/>
    </xf>
    <xf numFmtId="0" fontId="83" fillId="0" borderId="52" xfId="0" applyFont="1" applyBorder="1"/>
    <xf numFmtId="0" fontId="8" fillId="0" borderId="15" xfId="35" applyFont="1" applyBorder="1" applyAlignment="1" applyProtection="1">
      <alignment horizontal="left" vertical="center" indent="1"/>
    </xf>
    <xf numFmtId="0" fontId="81" fillId="0" borderId="43" xfId="0" applyFont="1" applyFill="1" applyBorder="1" applyAlignment="1">
      <alignment horizontal="left" vertical="center" wrapText="1" inden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3" xfId="0" applyNumberFormat="1" applyFont="1" applyFill="1" applyBorder="1" applyAlignment="1">
      <alignment vertical="center" wrapText="1"/>
    </xf>
    <xf numFmtId="49" fontId="88" fillId="0" borderId="13" xfId="0" applyNumberFormat="1" applyFont="1" applyFill="1" applyBorder="1" applyAlignment="1">
      <alignment vertical="center" wrapText="1"/>
    </xf>
    <xf numFmtId="49" fontId="3" fillId="0" borderId="13" xfId="0" applyNumberFormat="1" applyFont="1" applyFill="1" applyBorder="1" applyAlignment="1">
      <alignment vertical="center" wrapText="1"/>
    </xf>
    <xf numFmtId="49" fontId="8" fillId="0" borderId="13" xfId="0" applyNumberFormat="1" applyFont="1" applyFill="1" applyBorder="1" applyAlignment="1">
      <alignment vertical="center" wrapText="1"/>
    </xf>
    <xf numFmtId="49" fontId="7" fillId="0" borderId="17" xfId="0" applyNumberFormat="1" applyFont="1" applyFill="1" applyBorder="1" applyAlignment="1">
      <alignment vertical="center" wrapText="1"/>
    </xf>
    <xf numFmtId="0" fontId="3" fillId="0" borderId="72" xfId="0" applyFont="1" applyFill="1" applyBorder="1" applyAlignment="1">
      <alignment horizontal="center" vertical="center" wrapText="1"/>
    </xf>
    <xf numFmtId="0" fontId="7" fillId="0" borderId="72" xfId="0" applyFont="1" applyFill="1" applyBorder="1" applyAlignment="1">
      <alignment horizontal="left" vertical="center" wrapText="1" indent="1"/>
    </xf>
    <xf numFmtId="0" fontId="7" fillId="0" borderId="72" xfId="0" applyFont="1" applyFill="1" applyBorder="1" applyAlignment="1">
      <alignment horizontal="center" vertical="center" wrapText="1"/>
    </xf>
    <xf numFmtId="0" fontId="3" fillId="0" borderId="72" xfId="0" applyFont="1" applyFill="1" applyBorder="1" applyAlignment="1">
      <alignment horizontal="right" vertical="center" wrapText="1" indent="1"/>
    </xf>
    <xf numFmtId="49" fontId="98" fillId="0" borderId="52" xfId="40" applyNumberFormat="1" applyFont="1" applyBorder="1"/>
    <xf numFmtId="0" fontId="25" fillId="0" borderId="27" xfId="40" applyFont="1" applyBorder="1"/>
    <xf numFmtId="14" fontId="84" fillId="0" borderId="0" xfId="40" applyNumberFormat="1" applyFont="1" applyAlignment="1">
      <alignment vertical="center" wrapText="1"/>
    </xf>
    <xf numFmtId="0" fontId="84" fillId="0" borderId="0" xfId="40" applyFont="1" applyAlignment="1">
      <alignment vertical="center" wrapText="1"/>
    </xf>
    <xf numFmtId="0" fontId="25" fillId="0" borderId="20" xfId="40" applyFont="1" applyBorder="1" applyAlignment="1">
      <alignment vertical="center"/>
    </xf>
    <xf numFmtId="0" fontId="25" fillId="0" borderId="52" xfId="40" applyFont="1" applyBorder="1" applyAlignment="1">
      <alignment vertical="center"/>
    </xf>
    <xf numFmtId="0" fontId="7" fillId="0" borderId="60" xfId="0" applyFont="1" applyFill="1" applyBorder="1" applyAlignment="1">
      <alignment horizontal="center" vertical="center" wrapText="1"/>
    </xf>
    <xf numFmtId="0" fontId="8" fillId="0" borderId="20" xfId="0" applyFont="1" applyFill="1" applyBorder="1" applyAlignment="1">
      <alignment horizontal="left" vertical="center" wrapText="1" indent="1"/>
    </xf>
    <xf numFmtId="0" fontId="83" fillId="0" borderId="20" xfId="0" applyFont="1" applyFill="1" applyBorder="1" applyAlignment="1">
      <alignment horizontal="left" vertical="center" wrapText="1" indent="1"/>
    </xf>
    <xf numFmtId="0" fontId="82" fillId="0" borderId="20" xfId="0" applyFont="1" applyFill="1" applyBorder="1" applyAlignment="1">
      <alignment horizontal="left" vertical="center" wrapText="1" indent="1"/>
    </xf>
    <xf numFmtId="0" fontId="8" fillId="0" borderId="43" xfId="0" applyNumberFormat="1" applyFont="1" applyFill="1" applyBorder="1" applyAlignment="1">
      <alignment horizontal="left" vertical="center" wrapText="1" indent="1"/>
    </xf>
    <xf numFmtId="3" fontId="7" fillId="24" borderId="62" xfId="0" applyNumberFormat="1" applyFont="1" applyFill="1" applyBorder="1" applyAlignment="1">
      <alignment horizontal="right" vertical="center" wrapText="1" indent="1"/>
    </xf>
    <xf numFmtId="3" fontId="7" fillId="24" borderId="77" xfId="0" applyNumberFormat="1" applyFont="1" applyFill="1" applyBorder="1" applyAlignment="1">
      <alignment horizontal="right" vertical="center" wrapText="1" indent="1"/>
    </xf>
    <xf numFmtId="0" fontId="2" fillId="0" borderId="57" xfId="0" applyFont="1" applyBorder="1" applyAlignment="1">
      <alignment horizontal="center" vertical="center" wrapText="1"/>
    </xf>
    <xf numFmtId="0" fontId="2" fillId="0" borderId="12" xfId="0" applyFont="1" applyBorder="1" applyAlignment="1">
      <alignment horizontal="center" vertical="center" wrapText="1"/>
    </xf>
    <xf numFmtId="165" fontId="3" fillId="38" borderId="0" xfId="0" applyNumberFormat="1" applyFont="1" applyFill="1" applyAlignment="1">
      <alignment horizontal="right" vertical="center" indent="1"/>
    </xf>
    <xf numFmtId="4" fontId="3" fillId="0" borderId="0" xfId="0" applyNumberFormat="1" applyFont="1" applyFill="1" applyAlignment="1">
      <alignment horizontal="right" vertical="center" indent="1"/>
    </xf>
    <xf numFmtId="0" fontId="3" fillId="38" borderId="0" xfId="0" applyFont="1" applyFill="1"/>
    <xf numFmtId="49" fontId="84" fillId="0" borderId="0" xfId="0" applyNumberFormat="1" applyFont="1" applyBorder="1" applyAlignment="1">
      <alignment horizontal="left" vertical="center" wrapText="1" indent="1"/>
    </xf>
    <xf numFmtId="0" fontId="100" fillId="0" borderId="0" xfId="0" applyFont="1" applyFill="1" applyAlignment="1">
      <alignment horizontal="left" vertical="center" wrapText="1" indent="3"/>
    </xf>
    <xf numFmtId="0" fontId="1" fillId="0" borderId="0" xfId="0" applyFont="1"/>
    <xf numFmtId="0" fontId="71" fillId="0" borderId="0" xfId="0" applyFont="1"/>
    <xf numFmtId="0" fontId="101" fillId="0" borderId="0" xfId="0" applyFont="1"/>
    <xf numFmtId="3" fontId="25" fillId="0" borderId="0" xfId="45" applyNumberFormat="1" applyFont="1" applyBorder="1" applyAlignment="1">
      <alignment vertical="center"/>
    </xf>
    <xf numFmtId="0" fontId="67" fillId="0" borderId="52" xfId="0" applyFont="1" applyBorder="1"/>
    <xf numFmtId="0" fontId="13" fillId="0" borderId="46" xfId="0" applyFont="1" applyFill="1" applyBorder="1" applyAlignment="1">
      <alignment vertical="center"/>
    </xf>
    <xf numFmtId="0" fontId="8" fillId="0" borderId="46" xfId="0" applyFont="1" applyFill="1" applyBorder="1" applyAlignment="1">
      <alignment vertical="center"/>
    </xf>
    <xf numFmtId="0" fontId="8" fillId="0" borderId="46" xfId="0" applyFont="1" applyBorder="1"/>
    <xf numFmtId="0" fontId="8" fillId="0" borderId="47" xfId="0" applyFont="1" applyBorder="1"/>
    <xf numFmtId="0" fontId="8" fillId="0" borderId="49" xfId="0" applyFont="1" applyBorder="1"/>
    <xf numFmtId="0" fontId="8" fillId="0" borderId="32" xfId="0" applyFont="1" applyBorder="1"/>
    <xf numFmtId="0" fontId="8" fillId="0" borderId="27" xfId="0" applyFont="1" applyBorder="1"/>
    <xf numFmtId="0" fontId="67" fillId="0" borderId="27" xfId="0" applyFont="1" applyBorder="1"/>
    <xf numFmtId="0" fontId="102" fillId="0" borderId="0" xfId="0" applyFont="1" applyAlignment="1">
      <alignment horizontal="center"/>
    </xf>
    <xf numFmtId="0" fontId="8" fillId="0" borderId="0" xfId="0" applyFont="1" applyAlignment="1">
      <alignment horizontal="center"/>
    </xf>
    <xf numFmtId="0" fontId="74" fillId="0" borderId="46" xfId="0" applyFont="1" applyFill="1" applyBorder="1" applyAlignment="1">
      <alignment vertical="center"/>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3" xfId="0" applyFont="1" applyFill="1" applyBorder="1" applyAlignment="1">
      <alignment horizontal="center" vertical="center" wrapText="1"/>
    </xf>
    <xf numFmtId="4" fontId="7" fillId="24" borderId="17" xfId="0" applyNumberFormat="1" applyFont="1" applyFill="1" applyBorder="1" applyAlignment="1">
      <alignment horizontal="right" vertical="center" wrapText="1" indent="1"/>
    </xf>
    <xf numFmtId="0" fontId="8" fillId="0" borderId="0" xfId="0" applyFont="1" applyFill="1" applyAlignment="1">
      <alignment vertical="center" wrapText="1"/>
    </xf>
    <xf numFmtId="0" fontId="92" fillId="0" borderId="0" xfId="0" applyFont="1" applyAlignment="1">
      <alignment horizontal="left"/>
    </xf>
    <xf numFmtId="0" fontId="0" fillId="0" borderId="0" xfId="0" applyAlignment="1">
      <alignment horizontal="left"/>
    </xf>
    <xf numFmtId="0" fontId="85" fillId="0" borderId="0" xfId="0" applyFont="1" applyAlignment="1">
      <alignment horizontal="left"/>
    </xf>
    <xf numFmtId="0" fontId="0" fillId="0" borderId="0" xfId="0" applyFill="1" applyAlignment="1">
      <alignment horizontal="left"/>
    </xf>
    <xf numFmtId="0" fontId="19" fillId="0" borderId="0" xfId="0" applyFont="1" applyAlignment="1">
      <alignment horizontal="left" vertical="center"/>
    </xf>
    <xf numFmtId="0" fontId="99" fillId="0" borderId="0" xfId="0" applyFont="1" applyAlignment="1">
      <alignment horizontal="left"/>
    </xf>
    <xf numFmtId="0" fontId="30" fillId="0" borderId="0" xfId="0" applyFont="1" applyFill="1" applyAlignment="1">
      <alignment vertical="center"/>
    </xf>
    <xf numFmtId="0" fontId="103" fillId="0" borderId="0" xfId="0" applyFont="1" applyAlignment="1">
      <alignment horizontal="left" wrapText="1"/>
    </xf>
    <xf numFmtId="0" fontId="7" fillId="0" borderId="13" xfId="40" applyFont="1" applyBorder="1" applyAlignment="1">
      <alignment horizontal="center" vertical="center" wrapText="1"/>
    </xf>
    <xf numFmtId="0" fontId="7" fillId="0" borderId="13" xfId="40" applyFont="1" applyBorder="1" applyAlignment="1">
      <alignment horizontal="left" vertical="center" wrapText="1" indent="1"/>
    </xf>
    <xf numFmtId="0" fontId="7" fillId="0" borderId="14" xfId="40" applyFont="1" applyBorder="1" applyAlignment="1">
      <alignment horizontal="center" vertical="center" wrapText="1"/>
    </xf>
    <xf numFmtId="0" fontId="3" fillId="0" borderId="16" xfId="40" applyFont="1" applyBorder="1" applyAlignment="1">
      <alignment horizontal="center" vertical="center" wrapText="1"/>
    </xf>
    <xf numFmtId="0" fontId="7" fillId="0" borderId="17" xfId="40" applyFont="1" applyBorder="1" applyAlignment="1">
      <alignment horizontal="left" vertical="center" wrapText="1" indent="1"/>
    </xf>
    <xf numFmtId="0" fontId="102" fillId="0" borderId="14" xfId="35" applyFont="1" applyBorder="1" applyAlignment="1" applyProtection="1">
      <alignment horizontal="left" vertical="center" indent="1"/>
    </xf>
    <xf numFmtId="0" fontId="85" fillId="0" borderId="0" xfId="0" applyFont="1" applyAlignment="1">
      <alignment vertical="center"/>
    </xf>
    <xf numFmtId="0" fontId="106" fillId="0" borderId="13" xfId="0" applyFont="1" applyFill="1" applyBorder="1" applyAlignment="1">
      <alignment horizontal="center" vertical="center" wrapText="1"/>
    </xf>
    <xf numFmtId="0" fontId="106" fillId="0" borderId="14" xfId="0" applyFont="1" applyFill="1" applyBorder="1" applyAlignment="1">
      <alignment horizontal="center" vertical="center" wrapText="1"/>
    </xf>
    <xf numFmtId="0" fontId="81" fillId="0" borderId="13" xfId="41" applyFont="1" applyBorder="1" applyAlignment="1">
      <alignment horizontal="center" vertical="center"/>
    </xf>
    <xf numFmtId="0" fontId="81" fillId="0" borderId="13" xfId="41" applyFont="1" applyBorder="1" applyAlignment="1">
      <alignment vertical="center"/>
    </xf>
    <xf numFmtId="0" fontId="81" fillId="0" borderId="23" xfId="41" applyFont="1" applyBorder="1" applyAlignment="1">
      <alignment horizontal="center" vertical="center" wrapText="1"/>
    </xf>
    <xf numFmtId="0" fontId="81" fillId="0" borderId="25" xfId="41" applyFont="1" applyBorder="1" applyAlignment="1">
      <alignment horizontal="center" vertical="center"/>
    </xf>
    <xf numFmtId="0" fontId="81" fillId="0" borderId="25" xfId="41" applyFont="1" applyBorder="1" applyAlignment="1">
      <alignment horizontal="center" vertical="center" wrapText="1"/>
    </xf>
    <xf numFmtId="0" fontId="81" fillId="0" borderId="24" xfId="41" applyFont="1" applyBorder="1" applyAlignment="1">
      <alignment horizontal="center" vertical="center" wrapText="1"/>
    </xf>
    <xf numFmtId="0" fontId="81" fillId="0" borderId="15" xfId="41" applyFont="1" applyBorder="1" applyAlignment="1">
      <alignment vertical="center"/>
    </xf>
    <xf numFmtId="0" fontId="81" fillId="0" borderId="14" xfId="41" applyFont="1" applyBorder="1" applyAlignment="1">
      <alignment horizontal="center" vertical="center"/>
    </xf>
    <xf numFmtId="0" fontId="81" fillId="0" borderId="17" xfId="41" applyFont="1" applyBorder="1" applyAlignment="1">
      <alignment horizontal="left" vertical="center" indent="1"/>
    </xf>
    <xf numFmtId="0" fontId="83" fillId="0" borderId="22" xfId="41" applyFont="1" applyBorder="1" applyAlignment="1">
      <alignment horizontal="center" vertical="center"/>
    </xf>
    <xf numFmtId="0" fontId="81" fillId="0" borderId="29" xfId="41" applyFont="1" applyBorder="1" applyAlignment="1">
      <alignment horizontal="left" vertical="center" indent="1"/>
    </xf>
    <xf numFmtId="0" fontId="83" fillId="0" borderId="78" xfId="41" applyFont="1" applyBorder="1" applyAlignment="1">
      <alignment horizontal="center" vertical="center"/>
    </xf>
    <xf numFmtId="0" fontId="81" fillId="0" borderId="79" xfId="41" applyFont="1" applyBorder="1" applyAlignment="1">
      <alignment horizontal="left" vertical="center" indent="1"/>
    </xf>
    <xf numFmtId="0" fontId="80" fillId="0" borderId="0" xfId="41" applyBorder="1" applyAlignment="1">
      <alignment horizontal="center" vertical="center" wrapText="1"/>
    </xf>
    <xf numFmtId="0" fontId="80" fillId="0" borderId="0" xfId="41" applyFill="1"/>
    <xf numFmtId="0" fontId="80" fillId="0" borderId="0" xfId="41" applyAlignment="1">
      <alignment horizontal="center" vertical="center"/>
    </xf>
    <xf numFmtId="0" fontId="3" fillId="0" borderId="13" xfId="0" applyFont="1" applyBorder="1" applyAlignment="1">
      <alignment vertical="center" wrapText="1"/>
    </xf>
    <xf numFmtId="0" fontId="3" fillId="0" borderId="23" xfId="0" applyFont="1" applyBorder="1" applyAlignment="1">
      <alignment vertical="center" wrapText="1"/>
    </xf>
    <xf numFmtId="0" fontId="3" fillId="0" borderId="25" xfId="0" applyFont="1" applyBorder="1" applyAlignment="1">
      <alignment vertical="center" wrapText="1"/>
    </xf>
    <xf numFmtId="0" fontId="3" fillId="0" borderId="24"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47" borderId="0" xfId="0" applyFont="1" applyFill="1" applyAlignment="1">
      <alignment vertical="center" wrapText="1"/>
    </xf>
    <xf numFmtId="0" fontId="8" fillId="32" borderId="83" xfId="0" applyFont="1" applyFill="1" applyBorder="1" applyAlignment="1">
      <alignment vertical="center" wrapText="1"/>
    </xf>
    <xf numFmtId="0" fontId="83" fillId="0" borderId="17" xfId="0" applyFont="1" applyFill="1" applyBorder="1" applyAlignment="1">
      <alignment horizontal="left" vertical="center" wrapText="1" indent="1"/>
    </xf>
    <xf numFmtId="0" fontId="84" fillId="0" borderId="0" xfId="0" applyFont="1" applyAlignment="1">
      <alignment horizontal="center"/>
    </xf>
    <xf numFmtId="0" fontId="3" fillId="0" borderId="0" xfId="40" applyFont="1" applyBorder="1" applyAlignment="1">
      <alignment vertical="center" wrapText="1"/>
    </xf>
    <xf numFmtId="0" fontId="101" fillId="0" borderId="0" xfId="40" applyFont="1" applyBorder="1" applyAlignment="1">
      <alignment vertical="center"/>
    </xf>
    <xf numFmtId="0" fontId="3" fillId="0" borderId="21" xfId="43" applyFont="1" applyBorder="1" applyAlignment="1">
      <alignment horizontal="center" vertical="center" wrapText="1"/>
    </xf>
    <xf numFmtId="2" fontId="80" fillId="0" borderId="0" xfId="41" applyNumberFormat="1" applyAlignment="1"/>
    <xf numFmtId="0" fontId="2" fillId="0"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8" fillId="0" borderId="0" xfId="0" applyFont="1" applyFill="1" applyBorder="1" applyAlignment="1">
      <alignment horizontal="left" vertical="center" wrapText="1" indent="1"/>
    </xf>
    <xf numFmtId="49" fontId="7" fillId="0" borderId="13" xfId="0" applyNumberFormat="1" applyFont="1" applyFill="1" applyBorder="1" applyAlignment="1">
      <alignment horizontal="left" vertical="center" indent="1"/>
    </xf>
    <xf numFmtId="49" fontId="7" fillId="37" borderId="13" xfId="0" applyNumberFormat="1" applyFont="1" applyFill="1" applyBorder="1" applyAlignment="1">
      <alignment horizontal="left" vertical="center" indent="1"/>
    </xf>
    <xf numFmtId="49" fontId="8" fillId="0" borderId="19" xfId="0" applyNumberFormat="1" applyFont="1" applyFill="1" applyBorder="1" applyAlignment="1">
      <alignment horizontal="left" vertical="center" wrapText="1" indent="1"/>
    </xf>
    <xf numFmtId="0" fontId="87" fillId="47" borderId="0" xfId="0" applyFont="1" applyFill="1" applyAlignment="1">
      <alignment vertical="center" wrapText="1"/>
    </xf>
    <xf numFmtId="0" fontId="86" fillId="0" borderId="0" xfId="0" applyFont="1" applyBorder="1" applyAlignment="1">
      <alignment vertical="center" wrapText="1"/>
    </xf>
    <xf numFmtId="0" fontId="87" fillId="0" borderId="23" xfId="0" applyFont="1" applyBorder="1" applyAlignment="1">
      <alignment vertical="center" wrapText="1"/>
    </xf>
    <xf numFmtId="0" fontId="87" fillId="0" borderId="25" xfId="0" applyFont="1" applyBorder="1" applyAlignment="1">
      <alignment vertical="center" wrapText="1"/>
    </xf>
    <xf numFmtId="0" fontId="87" fillId="0" borderId="24" xfId="0" applyFont="1" applyBorder="1" applyAlignment="1">
      <alignment vertical="center" wrapText="1"/>
    </xf>
    <xf numFmtId="0" fontId="87" fillId="0" borderId="15" xfId="0" applyFont="1" applyBorder="1" applyAlignment="1">
      <alignment vertical="center" wrapText="1"/>
    </xf>
    <xf numFmtId="0" fontId="87" fillId="0" borderId="13" xfId="0" applyFont="1" applyBorder="1" applyAlignment="1">
      <alignment vertical="center" wrapText="1"/>
    </xf>
    <xf numFmtId="0" fontId="87" fillId="0" borderId="14" xfId="0" applyFont="1" applyBorder="1" applyAlignment="1">
      <alignment vertical="center" wrapText="1"/>
    </xf>
    <xf numFmtId="0" fontId="87" fillId="0" borderId="16" xfId="0" applyFont="1" applyBorder="1" applyAlignment="1">
      <alignment vertical="center" wrapText="1"/>
    </xf>
    <xf numFmtId="0" fontId="87" fillId="0" borderId="17" xfId="0" applyFont="1" applyBorder="1" applyAlignment="1">
      <alignment vertical="center" wrapText="1"/>
    </xf>
    <xf numFmtId="0" fontId="87" fillId="0" borderId="18" xfId="0" applyFont="1" applyBorder="1" applyAlignment="1">
      <alignment vertical="center" wrapText="1"/>
    </xf>
    <xf numFmtId="0" fontId="87" fillId="0" borderId="0" xfId="0" applyFont="1" applyAlignment="1">
      <alignment vertical="center" wrapText="1"/>
    </xf>
    <xf numFmtId="0" fontId="86" fillId="0" borderId="0" xfId="0" applyFont="1" applyAlignment="1">
      <alignment horizontal="center" vertical="center"/>
    </xf>
    <xf numFmtId="0" fontId="86" fillId="0" borderId="0" xfId="0" applyFont="1" applyAlignment="1">
      <alignment vertical="center" wrapText="1"/>
    </xf>
    <xf numFmtId="3" fontId="7" fillId="0" borderId="22" xfId="44" applyNumberFormat="1" applyFont="1" applyFill="1" applyBorder="1" applyAlignment="1">
      <alignment horizontal="center" vertical="center" wrapText="1"/>
    </xf>
    <xf numFmtId="0" fontId="7" fillId="0" borderId="29" xfId="44" applyNumberFormat="1" applyFont="1" applyFill="1" applyBorder="1" applyAlignment="1">
      <alignment horizontal="center" vertical="center" wrapText="1"/>
    </xf>
    <xf numFmtId="0" fontId="7" fillId="37" borderId="29" xfId="44" applyFont="1" applyFill="1" applyBorder="1" applyAlignment="1">
      <alignment horizontal="center" vertical="center" wrapText="1"/>
    </xf>
    <xf numFmtId="0" fontId="7" fillId="37" borderId="34" xfId="44" applyFont="1" applyFill="1" applyBorder="1" applyAlignment="1">
      <alignment horizontal="center" vertical="center" wrapText="1"/>
    </xf>
    <xf numFmtId="3" fontId="7" fillId="0" borderId="30" xfId="44" applyNumberFormat="1" applyFont="1" applyFill="1" applyBorder="1" applyAlignment="1">
      <alignment horizontal="center" vertical="center" wrapText="1"/>
    </xf>
    <xf numFmtId="0" fontId="7" fillId="0" borderId="30" xfId="44" applyNumberFormat="1" applyFont="1" applyFill="1" applyBorder="1" applyAlignment="1">
      <alignment horizontal="center" vertical="center" wrapText="1"/>
    </xf>
    <xf numFmtId="0" fontId="7" fillId="0" borderId="84" xfId="44" applyNumberFormat="1" applyFont="1" applyFill="1" applyBorder="1" applyAlignment="1">
      <alignment horizontal="center" vertical="center" wrapText="1"/>
    </xf>
    <xf numFmtId="0" fontId="7" fillId="37" borderId="31" xfId="44" applyFont="1" applyFill="1" applyBorder="1" applyAlignment="1">
      <alignment horizontal="center" vertical="center" wrapText="1"/>
    </xf>
    <xf numFmtId="0" fontId="7" fillId="37" borderId="53" xfId="44" applyFont="1" applyFill="1" applyBorder="1" applyAlignment="1">
      <alignment horizontal="center" vertical="center" wrapText="1"/>
    </xf>
    <xf numFmtId="0" fontId="7" fillId="37" borderId="64" xfId="44" applyFont="1" applyFill="1" applyBorder="1" applyAlignment="1">
      <alignment horizontal="center" vertical="center" wrapText="1"/>
    </xf>
    <xf numFmtId="3" fontId="7" fillId="0" borderId="29" xfId="44" applyNumberFormat="1" applyFont="1" applyFill="1" applyBorder="1" applyAlignment="1">
      <alignment horizontal="center" vertical="center" wrapText="1"/>
    </xf>
    <xf numFmtId="0" fontId="91" fillId="0" borderId="0" xfId="0" applyFont="1" applyFill="1" applyAlignment="1">
      <alignment horizontal="center" vertical="center" wrapText="1"/>
    </xf>
    <xf numFmtId="0" fontId="82" fillId="0" borderId="24" xfId="0" applyFont="1" applyBorder="1" applyAlignment="1">
      <alignment horizontal="left" vertical="center" wrapText="1" indent="1"/>
    </xf>
    <xf numFmtId="0" fontId="84" fillId="0" borderId="0" xfId="0" applyFont="1" applyBorder="1"/>
    <xf numFmtId="0" fontId="82" fillId="0" borderId="0" xfId="0" applyFont="1" applyBorder="1"/>
    <xf numFmtId="14" fontId="0" fillId="0" borderId="0" xfId="0" applyNumberFormat="1"/>
    <xf numFmtId="0" fontId="83" fillId="42" borderId="15" xfId="0" applyFont="1" applyFill="1" applyBorder="1" applyAlignment="1">
      <alignment horizontal="right" vertical="center" wrapText="1" indent="1"/>
    </xf>
    <xf numFmtId="0" fontId="82" fillId="48" borderId="13" xfId="0" applyFont="1" applyFill="1" applyBorder="1" applyAlignment="1">
      <alignment vertical="center" wrapText="1"/>
    </xf>
    <xf numFmtId="3" fontId="3" fillId="0" borderId="0" xfId="0" applyNumberFormat="1" applyFont="1" applyFill="1" applyBorder="1"/>
    <xf numFmtId="4" fontId="8" fillId="0" borderId="0" xfId="45" applyNumberFormat="1" applyFont="1" applyBorder="1" applyAlignment="1">
      <alignment vertical="center" wrapText="1"/>
    </xf>
    <xf numFmtId="0" fontId="109" fillId="0" borderId="0" xfId="0" applyFont="1" applyAlignment="1">
      <alignment vertical="center"/>
    </xf>
    <xf numFmtId="0" fontId="36" fillId="0" borderId="0" xfId="0" applyFont="1" applyFill="1"/>
    <xf numFmtId="0" fontId="107" fillId="0" borderId="0" xfId="0" applyFont="1" applyBorder="1" applyAlignment="1">
      <alignment horizontal="right"/>
    </xf>
    <xf numFmtId="49" fontId="101" fillId="0" borderId="0" xfId="0" applyNumberFormat="1" applyFont="1" applyBorder="1"/>
    <xf numFmtId="0" fontId="84" fillId="0" borderId="0" xfId="0" applyFont="1" applyBorder="1" applyAlignment="1">
      <alignment horizontal="right" vertical="center" wrapText="1"/>
    </xf>
    <xf numFmtId="49" fontId="84" fillId="0" borderId="0" xfId="0" applyNumberFormat="1" applyFont="1" applyBorder="1" applyAlignment="1">
      <alignment vertical="center"/>
    </xf>
    <xf numFmtId="0" fontId="81" fillId="0" borderId="13" xfId="0" applyFont="1" applyBorder="1" applyAlignment="1">
      <alignment horizontal="left" vertical="center" wrapText="1" indent="1"/>
    </xf>
    <xf numFmtId="49" fontId="83" fillId="0" borderId="13" xfId="0" applyNumberFormat="1" applyFont="1" applyBorder="1" applyAlignment="1">
      <alignment horizontal="left" vertical="center" wrapText="1" indent="1"/>
    </xf>
    <xf numFmtId="49" fontId="81" fillId="0" borderId="13" xfId="0" applyNumberFormat="1" applyFont="1" applyBorder="1" applyAlignment="1">
      <alignment horizontal="left" vertical="center" wrapText="1" indent="1"/>
    </xf>
    <xf numFmtId="0" fontId="81" fillId="0" borderId="27" xfId="0" applyFont="1" applyBorder="1" applyAlignment="1">
      <alignment horizontal="left" vertical="center" wrapText="1" indent="1"/>
    </xf>
    <xf numFmtId="0" fontId="81" fillId="0" borderId="76" xfId="0" applyFont="1" applyBorder="1" applyAlignment="1">
      <alignment horizontal="left" vertical="center" wrapText="1" indent="1"/>
    </xf>
    <xf numFmtId="0" fontId="87" fillId="0" borderId="0" xfId="0" applyFont="1" applyBorder="1" applyAlignment="1">
      <alignment horizontal="right"/>
    </xf>
    <xf numFmtId="49" fontId="81" fillId="0" borderId="13" xfId="43" applyNumberFormat="1" applyFont="1" applyBorder="1" applyAlignment="1">
      <alignment horizontal="left" vertical="center" wrapText="1" indent="1"/>
    </xf>
    <xf numFmtId="49" fontId="83" fillId="0" borderId="13" xfId="43" applyNumberFormat="1" applyFont="1" applyBorder="1" applyAlignment="1">
      <alignment horizontal="left" vertical="center" wrapText="1" indent="1"/>
    </xf>
    <xf numFmtId="49" fontId="83" fillId="0" borderId="19" xfId="0" applyNumberFormat="1" applyFont="1" applyBorder="1" applyAlignment="1">
      <alignment horizontal="left" vertical="center" wrapText="1" indent="1"/>
    </xf>
    <xf numFmtId="49" fontId="81" fillId="0" borderId="19" xfId="0" applyNumberFormat="1" applyFont="1" applyBorder="1" applyAlignment="1">
      <alignment horizontal="left" vertical="center" wrapText="1" indent="1"/>
    </xf>
    <xf numFmtId="0" fontId="81" fillId="0" borderId="17" xfId="0" applyFont="1" applyFill="1" applyBorder="1" applyAlignment="1">
      <alignment horizontal="left" vertical="center" wrapText="1" indent="1"/>
    </xf>
    <xf numFmtId="0" fontId="106" fillId="0" borderId="13" xfId="42" applyFont="1" applyBorder="1"/>
    <xf numFmtId="0" fontId="87" fillId="0" borderId="13" xfId="0" applyFont="1" applyBorder="1" applyAlignment="1">
      <alignment horizontal="center" vertical="center" wrapText="1"/>
    </xf>
    <xf numFmtId="0" fontId="8" fillId="37" borderId="15" xfId="35" applyFont="1" applyFill="1" applyBorder="1" applyAlignment="1" applyProtection="1">
      <alignment horizontal="left" vertical="center" indent="1"/>
    </xf>
    <xf numFmtId="0" fontId="8" fillId="37" borderId="20" xfId="0" applyFont="1" applyFill="1" applyBorder="1" applyAlignment="1">
      <alignment horizontal="left" vertical="center" wrapText="1" indent="1"/>
    </xf>
    <xf numFmtId="0" fontId="114" fillId="43" borderId="13" xfId="0" applyFont="1" applyFill="1" applyBorder="1" applyAlignment="1">
      <alignment vertical="center" wrapText="1"/>
    </xf>
    <xf numFmtId="0" fontId="83" fillId="48" borderId="15" xfId="0" applyFont="1" applyFill="1" applyBorder="1" applyAlignment="1">
      <alignment horizontal="right" vertical="center" wrapText="1" indent="1"/>
    </xf>
    <xf numFmtId="0" fontId="3" fillId="0" borderId="62" xfId="0" applyFont="1" applyBorder="1" applyAlignment="1">
      <alignment horizontal="center" vertical="center" wrapText="1"/>
    </xf>
    <xf numFmtId="0" fontId="3" fillId="0" borderId="62" xfId="0" applyFont="1" applyBorder="1" applyAlignment="1">
      <alignment vertical="center" wrapText="1"/>
    </xf>
    <xf numFmtId="0" fontId="3" fillId="0" borderId="38" xfId="0" applyFont="1" applyBorder="1" applyAlignment="1">
      <alignment vertical="center" wrapText="1"/>
    </xf>
    <xf numFmtId="0" fontId="3" fillId="0" borderId="38" xfId="0" applyFont="1" applyBorder="1" applyAlignment="1">
      <alignment horizontal="center" vertical="center" wrapText="1"/>
    </xf>
    <xf numFmtId="0" fontId="81" fillId="0" borderId="63" xfId="0" applyFont="1" applyBorder="1" applyAlignment="1">
      <alignment horizontal="left" vertical="center"/>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105" fillId="48" borderId="57" xfId="0" applyFont="1" applyFill="1" applyBorder="1" applyAlignment="1">
      <alignment horizontal="center" vertical="center" wrapText="1"/>
    </xf>
    <xf numFmtId="3" fontId="105" fillId="48" borderId="43" xfId="0" applyNumberFormat="1" applyFont="1" applyFill="1" applyBorder="1" applyAlignment="1">
      <alignment horizontal="right" vertical="center" wrapText="1" indent="1"/>
    </xf>
    <xf numFmtId="3" fontId="105" fillId="48" borderId="56" xfId="0" applyNumberFormat="1" applyFont="1" applyFill="1" applyBorder="1" applyAlignment="1">
      <alignment horizontal="right" vertical="center" wrapText="1" indent="1"/>
    </xf>
    <xf numFmtId="0" fontId="105" fillId="48" borderId="42" xfId="0" applyFont="1" applyFill="1" applyBorder="1" applyAlignment="1">
      <alignment horizontal="center" vertical="center" wrapText="1"/>
    </xf>
    <xf numFmtId="0" fontId="87" fillId="0" borderId="62" xfId="0" applyFont="1" applyBorder="1" applyAlignment="1">
      <alignment horizontal="center" vertical="center" wrapText="1"/>
    </xf>
    <xf numFmtId="0" fontId="87" fillId="0" borderId="62" xfId="0" applyFont="1" applyBorder="1" applyAlignment="1">
      <alignment vertical="center" wrapText="1"/>
    </xf>
    <xf numFmtId="0" fontId="87" fillId="0" borderId="38" xfId="0" applyFont="1" applyBorder="1" applyAlignment="1">
      <alignment vertical="center" wrapText="1"/>
    </xf>
    <xf numFmtId="0" fontId="87" fillId="0" borderId="38" xfId="0" applyFont="1" applyBorder="1" applyAlignment="1">
      <alignment horizontal="center" vertical="center" wrapText="1"/>
    </xf>
    <xf numFmtId="0" fontId="8" fillId="0" borderId="29" xfId="40" applyFont="1" applyBorder="1" applyAlignment="1">
      <alignment horizontal="center" vertical="center" wrapText="1"/>
    </xf>
    <xf numFmtId="0" fontId="8" fillId="0" borderId="34" xfId="40" applyFont="1" applyBorder="1" applyAlignment="1">
      <alignment horizontal="center" vertical="center" wrapText="1"/>
    </xf>
    <xf numFmtId="49" fontId="81" fillId="0" borderId="13" xfId="0" applyNumberFormat="1" applyFont="1" applyFill="1" applyBorder="1" applyAlignment="1">
      <alignment horizontal="left" vertical="center" wrapText="1" indent="1"/>
    </xf>
    <xf numFmtId="49" fontId="117" fillId="0" borderId="17" xfId="0" applyNumberFormat="1" applyFont="1" applyFill="1" applyBorder="1" applyAlignment="1">
      <alignment horizontal="left" vertical="center" wrapText="1" indent="1"/>
    </xf>
    <xf numFmtId="0" fontId="87" fillId="0" borderId="15" xfId="0" applyFont="1" applyFill="1" applyBorder="1" applyAlignment="1">
      <alignment vertical="center"/>
    </xf>
    <xf numFmtId="0" fontId="91" fillId="0" borderId="0" xfId="0" applyFont="1" applyFill="1" applyAlignment="1">
      <alignment horizontal="left" vertical="center" wrapText="1"/>
    </xf>
    <xf numFmtId="0" fontId="118" fillId="0" borderId="0" xfId="0" applyFont="1" applyAlignment="1">
      <alignment vertical="center"/>
    </xf>
    <xf numFmtId="0" fontId="25" fillId="0" borderId="0" xfId="0" applyFont="1" applyAlignment="1">
      <alignment vertical="center" wrapText="1"/>
    </xf>
    <xf numFmtId="0" fontId="8" fillId="0" borderId="21" xfId="0" applyFont="1" applyBorder="1" applyAlignment="1">
      <alignment horizontal="center" vertical="center" wrapText="1"/>
    </xf>
    <xf numFmtId="49" fontId="3" fillId="42" borderId="13" xfId="0" applyNumberFormat="1" applyFont="1" applyFill="1" applyBorder="1" applyAlignment="1">
      <alignment horizontal="left" vertical="top" wrapText="1" indent="1"/>
    </xf>
    <xf numFmtId="49" fontId="8" fillId="50" borderId="13" xfId="0" applyNumberFormat="1" applyFont="1" applyFill="1" applyBorder="1" applyAlignment="1">
      <alignment horizontal="left" vertical="center" wrapText="1" indent="1"/>
    </xf>
    <xf numFmtId="49" fontId="8" fillId="38" borderId="13" xfId="0" applyNumberFormat="1" applyFont="1" applyFill="1" applyBorder="1" applyAlignment="1">
      <alignment horizontal="left" vertical="center" wrapText="1" indent="1"/>
    </xf>
    <xf numFmtId="0" fontId="7" fillId="0" borderId="19" xfId="43" applyFont="1" applyBorder="1" applyAlignment="1">
      <alignment horizontal="left" vertical="top" wrapText="1" indent="1"/>
    </xf>
    <xf numFmtId="0" fontId="121" fillId="0" borderId="0" xfId="0" applyFont="1" applyAlignment="1">
      <alignment vertical="center" wrapText="1"/>
    </xf>
    <xf numFmtId="0" fontId="122" fillId="0" borderId="0" xfId="0" applyFont="1" applyFill="1" applyAlignment="1">
      <alignment horizontal="center" vertical="center" wrapText="1"/>
    </xf>
    <xf numFmtId="0" fontId="85" fillId="0" borderId="0" xfId="0" applyFont="1" applyAlignment="1">
      <alignment horizontal="left" wrapText="1"/>
    </xf>
    <xf numFmtId="0" fontId="85" fillId="0" borderId="0" xfId="0" applyFont="1" applyFill="1" applyAlignment="1">
      <alignment horizontal="left" vertical="center" wrapText="1"/>
    </xf>
    <xf numFmtId="0" fontId="0" fillId="0" borderId="0" xfId="0" applyAlignment="1">
      <alignment horizontal="left" wrapText="1"/>
    </xf>
    <xf numFmtId="0" fontId="36" fillId="0" borderId="0" xfId="0" applyFont="1" applyAlignment="1">
      <alignment horizontal="left" wrapText="1"/>
    </xf>
    <xf numFmtId="0" fontId="123" fillId="0" borderId="0" xfId="0" applyFont="1" applyFill="1" applyAlignment="1">
      <alignment horizontal="left"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3" fillId="0" borderId="0" xfId="40" applyFont="1" applyFill="1" applyBorder="1" applyAlignment="1">
      <alignment vertical="center" wrapText="1"/>
    </xf>
    <xf numFmtId="0" fontId="101" fillId="0" borderId="0" xfId="40" applyFont="1" applyFill="1" applyBorder="1" applyAlignment="1">
      <alignment vertical="center"/>
    </xf>
    <xf numFmtId="0" fontId="3" fillId="0" borderId="13" xfId="43" applyFont="1" applyBorder="1" applyAlignment="1">
      <alignment horizontal="left" vertical="top" wrapText="1" indent="1"/>
    </xf>
    <xf numFmtId="0" fontId="82" fillId="0" borderId="43" xfId="0" applyNumberFormat="1" applyFont="1" applyFill="1" applyBorder="1" applyAlignment="1">
      <alignment horizontal="left" vertical="center" wrapText="1" indent="1"/>
    </xf>
    <xf numFmtId="0" fontId="102" fillId="0" borderId="0" xfId="0" applyFont="1"/>
    <xf numFmtId="0" fontId="85" fillId="0" borderId="0" xfId="0" applyFont="1" applyFill="1" applyAlignment="1">
      <alignment horizontal="left"/>
    </xf>
    <xf numFmtId="0" fontId="8" fillId="0" borderId="20" xfId="0" applyFont="1" applyFill="1" applyBorder="1" applyAlignment="1">
      <alignment horizontal="left" wrapText="1" indent="1"/>
    </xf>
    <xf numFmtId="0" fontId="83" fillId="0" borderId="29" xfId="0" applyFont="1" applyFill="1" applyBorder="1" applyAlignment="1">
      <alignment horizontal="left" vertical="center" wrapText="1" indent="1"/>
    </xf>
    <xf numFmtId="0" fontId="83" fillId="0" borderId="34" xfId="0" applyFont="1" applyFill="1" applyBorder="1" applyAlignment="1">
      <alignment horizontal="left" vertical="center" wrapText="1" indent="1"/>
    </xf>
    <xf numFmtId="0" fontId="83" fillId="0" borderId="18" xfId="0" applyFont="1" applyFill="1" applyBorder="1" applyAlignment="1">
      <alignment horizontal="left" vertical="center" wrapText="1" indent="1"/>
    </xf>
    <xf numFmtId="0" fontId="83" fillId="0" borderId="44" xfId="0" applyFont="1" applyFill="1" applyBorder="1" applyAlignment="1">
      <alignment horizontal="left" vertical="center" wrapText="1" indent="1"/>
    </xf>
    <xf numFmtId="0" fontId="83" fillId="0" borderId="45" xfId="0" applyFont="1" applyFill="1" applyBorder="1" applyAlignment="1">
      <alignment horizontal="left" vertical="center" wrapText="1" indent="1"/>
    </xf>
    <xf numFmtId="0" fontId="7" fillId="35" borderId="64" xfId="0" applyFont="1" applyFill="1" applyBorder="1" applyAlignment="1">
      <alignment horizontal="left" vertical="center" wrapText="1" inden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07" fillId="0" borderId="0" xfId="90" applyFont="1"/>
    <xf numFmtId="0" fontId="107" fillId="0" borderId="0" xfId="0" applyFont="1"/>
    <xf numFmtId="0" fontId="107" fillId="0" borderId="0" xfId="0" applyFont="1" applyAlignment="1">
      <alignment vertical="center"/>
    </xf>
    <xf numFmtId="0" fontId="109" fillId="0" borderId="0" xfId="90" applyFont="1"/>
    <xf numFmtId="0" fontId="3" fillId="0" borderId="0" xfId="90" applyFont="1"/>
    <xf numFmtId="0" fontId="69" fillId="0" borderId="0" xfId="90" applyFont="1"/>
    <xf numFmtId="0" fontId="75" fillId="0" borderId="0" xfId="90" applyFont="1"/>
    <xf numFmtId="0" fontId="2" fillId="0" borderId="0" xfId="90" applyFont="1"/>
    <xf numFmtId="0" fontId="2" fillId="0" borderId="13" xfId="90" applyFont="1" applyBorder="1" applyAlignment="1">
      <alignment horizontal="center" vertical="center" wrapText="1"/>
    </xf>
    <xf numFmtId="0" fontId="2" fillId="0" borderId="14" xfId="90" applyFont="1" applyBorder="1" applyAlignment="1">
      <alignment horizontal="center" vertical="center" wrapText="1"/>
    </xf>
    <xf numFmtId="0" fontId="3" fillId="0" borderId="15" xfId="90" applyFont="1" applyBorder="1" applyAlignment="1">
      <alignment horizontal="center" vertical="center"/>
    </xf>
    <xf numFmtId="49" fontId="86" fillId="0" borderId="13" xfId="90" applyNumberFormat="1" applyFont="1" applyFill="1" applyBorder="1" applyAlignment="1">
      <alignment horizontal="left" vertical="top" wrapText="1"/>
    </xf>
    <xf numFmtId="3" fontId="7" fillId="0" borderId="13" xfId="90" applyNumberFormat="1" applyFont="1" applyFill="1" applyBorder="1" applyAlignment="1">
      <alignment horizontal="center" vertical="center" wrapText="1"/>
    </xf>
    <xf numFmtId="3" fontId="7" fillId="0" borderId="14" xfId="90" applyNumberFormat="1" applyFont="1" applyFill="1" applyBorder="1" applyAlignment="1">
      <alignment horizontal="center" vertical="center" wrapText="1"/>
    </xf>
    <xf numFmtId="49" fontId="86" fillId="0" borderId="13" xfId="90" applyNumberFormat="1" applyFont="1" applyFill="1" applyBorder="1" applyAlignment="1">
      <alignment horizontal="left" vertical="top" wrapText="1" indent="1"/>
    </xf>
    <xf numFmtId="49" fontId="87" fillId="0" borderId="13" xfId="90" applyNumberFormat="1" applyFont="1" applyFill="1" applyBorder="1" applyAlignment="1">
      <alignment horizontal="left" vertical="top" wrapText="1" indent="1"/>
    </xf>
    <xf numFmtId="49" fontId="87" fillId="0" borderId="13" xfId="90" applyNumberFormat="1" applyFont="1" applyFill="1" applyBorder="1" applyAlignment="1">
      <alignment horizontal="left" wrapText="1" indent="1"/>
    </xf>
    <xf numFmtId="49" fontId="87" fillId="0" borderId="13" xfId="90" applyNumberFormat="1" applyFont="1" applyFill="1" applyBorder="1" applyAlignment="1">
      <alignment horizontal="left" vertical="center" wrapText="1" indent="1"/>
    </xf>
    <xf numFmtId="0" fontId="126" fillId="0" borderId="0" xfId="90" applyFont="1"/>
    <xf numFmtId="49" fontId="87" fillId="0" borderId="13" xfId="90" applyNumberFormat="1" applyFont="1" applyFill="1" applyBorder="1" applyAlignment="1">
      <alignment horizontal="left" vertical="center" wrapText="1"/>
    </xf>
    <xf numFmtId="0" fontId="69" fillId="0" borderId="0" xfId="90" applyFont="1" applyAlignment="1">
      <alignment vertical="center"/>
    </xf>
    <xf numFmtId="0" fontId="3" fillId="0" borderId="0" xfId="90" applyFont="1" applyAlignment="1">
      <alignment vertical="center"/>
    </xf>
    <xf numFmtId="0" fontId="109" fillId="0" borderId="0" xfId="90" applyFont="1" applyFill="1"/>
    <xf numFmtId="0" fontId="84" fillId="0" borderId="0" xfId="90" applyFont="1" applyFill="1"/>
    <xf numFmtId="0" fontId="84" fillId="0" borderId="0" xfId="90" applyFont="1"/>
    <xf numFmtId="49" fontId="87" fillId="0" borderId="13" xfId="90" applyNumberFormat="1" applyFont="1" applyFill="1" applyBorder="1" applyAlignment="1" applyProtection="1">
      <alignment horizontal="left" vertical="top" wrapText="1" indent="1"/>
      <protection locked="0"/>
    </xf>
    <xf numFmtId="0" fontId="110" fillId="0" borderId="0" xfId="90" applyFont="1"/>
    <xf numFmtId="49" fontId="86" fillId="0" borderId="17" xfId="90" applyNumberFormat="1" applyFont="1" applyFill="1" applyBorder="1" applyAlignment="1">
      <alignment horizontal="left" vertical="top" wrapText="1" indent="1"/>
    </xf>
    <xf numFmtId="0" fontId="109" fillId="0" borderId="0" xfId="90" applyFont="1" applyAlignment="1">
      <alignment vertical="center"/>
    </xf>
    <xf numFmtId="0" fontId="3" fillId="0" borderId="12" xfId="90" applyFont="1" applyBorder="1" applyAlignment="1">
      <alignment horizontal="center" vertical="center"/>
    </xf>
    <xf numFmtId="49" fontId="87" fillId="0" borderId="0" xfId="90" applyNumberFormat="1" applyFont="1" applyAlignment="1">
      <alignment horizontal="left" wrapText="1"/>
    </xf>
    <xf numFmtId="165" fontId="3" fillId="38" borderId="0" xfId="90" applyNumberFormat="1" applyFont="1" applyFill="1"/>
    <xf numFmtId="165" fontId="3" fillId="0" borderId="0" xfId="90" applyNumberFormat="1" applyFont="1"/>
    <xf numFmtId="0" fontId="69" fillId="38" borderId="0" xfId="90" applyFont="1" applyFill="1"/>
    <xf numFmtId="0" fontId="10" fillId="0" borderId="15" xfId="90" applyFont="1" applyBorder="1" applyAlignment="1">
      <alignment horizontal="center" vertical="center"/>
    </xf>
    <xf numFmtId="49" fontId="108" fillId="0" borderId="13" xfId="90" applyNumberFormat="1" applyFont="1" applyFill="1" applyBorder="1" applyAlignment="1">
      <alignment horizontal="left" vertical="top" wrapText="1" indent="1"/>
    </xf>
    <xf numFmtId="0" fontId="3" fillId="0" borderId="0" xfId="90" applyFont="1" applyAlignment="1">
      <alignment horizontal="center" vertical="center"/>
    </xf>
    <xf numFmtId="49" fontId="3" fillId="0" borderId="0" xfId="90" applyNumberFormat="1" applyFont="1" applyAlignment="1">
      <alignment horizontal="left" wrapText="1"/>
    </xf>
    <xf numFmtId="0" fontId="82" fillId="0" borderId="14" xfId="35" applyFont="1" applyBorder="1" applyAlignment="1" applyProtection="1">
      <alignment horizontal="left" vertical="center" indent="1"/>
    </xf>
    <xf numFmtId="0" fontId="127" fillId="0" borderId="0" xfId="0" applyFont="1"/>
    <xf numFmtId="0" fontId="84" fillId="0" borderId="15" xfId="0" applyFont="1" applyBorder="1" applyAlignment="1">
      <alignment horizontal="center" vertical="center"/>
    </xf>
    <xf numFmtId="0" fontId="127" fillId="0" borderId="0" xfId="0" applyFont="1" applyAlignment="1">
      <alignment horizontal="left" vertical="center"/>
    </xf>
    <xf numFmtId="0" fontId="128" fillId="0" borderId="0" xfId="90" applyFont="1"/>
    <xf numFmtId="0" fontId="125" fillId="0" borderId="0" xfId="90" applyFont="1"/>
    <xf numFmtId="0" fontId="82" fillId="0" borderId="0" xfId="90" applyFont="1"/>
    <xf numFmtId="0" fontId="124" fillId="0" borderId="0" xfId="0" applyFont="1" applyFill="1" applyBorder="1" applyAlignment="1">
      <alignment vertical="center"/>
    </xf>
    <xf numFmtId="0" fontId="91" fillId="0" borderId="0" xfId="0" applyFont="1" applyFill="1" applyBorder="1" applyAlignment="1">
      <alignment vertical="center"/>
    </xf>
    <xf numFmtId="0" fontId="129" fillId="0" borderId="0" xfId="0" applyFont="1" applyFill="1" applyBorder="1"/>
    <xf numFmtId="0" fontId="130" fillId="0" borderId="0" xfId="0" applyFont="1" applyAlignment="1">
      <alignment horizontal="left" vertical="center"/>
    </xf>
    <xf numFmtId="0" fontId="2" fillId="0" borderId="20" xfId="0" applyFont="1" applyBorder="1" applyAlignment="1">
      <alignment horizontal="center" vertical="center" wrapText="1"/>
    </xf>
    <xf numFmtId="0" fontId="2" fillId="0" borderId="14" xfId="0" applyFont="1" applyBorder="1" applyAlignment="1">
      <alignment horizontal="center" vertical="center" wrapText="1"/>
    </xf>
    <xf numFmtId="0" fontId="83" fillId="0" borderId="21" xfId="0" applyFont="1" applyFill="1" applyBorder="1" applyAlignment="1">
      <alignment horizontal="right" vertical="center" wrapText="1" indent="1"/>
    </xf>
    <xf numFmtId="0" fontId="83" fillId="44" borderId="19" xfId="0" applyFont="1" applyFill="1" applyBorder="1" applyAlignment="1">
      <alignment vertical="center" wrapText="1"/>
    </xf>
    <xf numFmtId="14" fontId="83" fillId="0" borderId="26" xfId="0" applyNumberFormat="1" applyFont="1" applyFill="1" applyBorder="1" applyAlignment="1">
      <alignment horizontal="center" vertical="center" wrapText="1"/>
    </xf>
    <xf numFmtId="3" fontId="8" fillId="35" borderId="13" xfId="0" applyNumberFormat="1" applyFont="1" applyFill="1" applyBorder="1" applyAlignment="1">
      <alignment horizontal="center" vertical="center" wrapText="1"/>
    </xf>
    <xf numFmtId="3" fontId="7" fillId="24" borderId="20" xfId="0" applyNumberFormat="1" applyFont="1" applyFill="1" applyBorder="1" applyAlignment="1">
      <alignment horizontal="center" vertical="center" wrapText="1"/>
    </xf>
    <xf numFmtId="0" fontId="1" fillId="42" borderId="0" xfId="0" applyFont="1" applyFill="1" applyAlignment="1">
      <alignment horizontal="left"/>
    </xf>
    <xf numFmtId="0" fontId="131" fillId="36" borderId="44" xfId="0" applyFont="1" applyFill="1" applyBorder="1" applyAlignment="1">
      <alignment horizontal="left" vertical="center" wrapText="1" indent="1"/>
    </xf>
    <xf numFmtId="0" fontId="84" fillId="0" borderId="0" xfId="0" applyFont="1" applyBorder="1" applyAlignment="1">
      <alignment horizontal="left" vertical="center" wrapText="1" indent="3"/>
    </xf>
    <xf numFmtId="0" fontId="82" fillId="0" borderId="15" xfId="35" applyFont="1" applyBorder="1" applyAlignment="1" applyProtection="1">
      <alignment horizontal="left" vertical="center" indent="1"/>
    </xf>
    <xf numFmtId="0" fontId="82" fillId="42" borderId="0" xfId="0" applyFont="1" applyFill="1" applyAlignment="1">
      <alignment vertical="center" wrapText="1"/>
    </xf>
    <xf numFmtId="0" fontId="82" fillId="32" borderId="15" xfId="0" applyFont="1" applyFill="1" applyBorder="1" applyAlignment="1">
      <alignment vertical="center" wrapText="1"/>
    </xf>
    <xf numFmtId="0" fontId="82" fillId="0" borderId="43" xfId="0" applyFont="1" applyFill="1" applyBorder="1" applyAlignment="1">
      <alignment horizontal="left" vertical="center" wrapText="1" indent="1"/>
    </xf>
    <xf numFmtId="0" fontId="82" fillId="42" borderId="15" xfId="0" applyFont="1" applyFill="1" applyBorder="1" applyAlignment="1">
      <alignment vertical="center" wrapText="1"/>
    </xf>
    <xf numFmtId="0" fontId="2" fillId="0" borderId="13" xfId="0" applyFont="1" applyFill="1" applyBorder="1" applyAlignment="1">
      <alignment horizontal="center" vertical="center" wrapText="1"/>
    </xf>
    <xf numFmtId="49" fontId="84" fillId="0" borderId="0" xfId="0" applyNumberFormat="1" applyFont="1" applyBorder="1"/>
    <xf numFmtId="0" fontId="82" fillId="0" borderId="15" xfId="0" applyFont="1" applyFill="1" applyBorder="1" applyAlignment="1">
      <alignment horizontal="right" vertical="center" wrapText="1" indent="1"/>
    </xf>
    <xf numFmtId="0" fontId="82" fillId="0" borderId="13" xfId="0" applyFont="1" applyFill="1" applyBorder="1" applyAlignment="1">
      <alignment vertical="center" wrapText="1"/>
    </xf>
    <xf numFmtId="0" fontId="82" fillId="0" borderId="20" xfId="0" applyFont="1" applyBorder="1" applyAlignment="1">
      <alignment horizontal="left" vertical="center" wrapText="1" indent="1"/>
    </xf>
    <xf numFmtId="0" fontId="91" fillId="42" borderId="43" xfId="0" applyFont="1" applyFill="1" applyBorder="1" applyAlignment="1">
      <alignment horizontal="left" vertical="center" wrapText="1" indent="1"/>
    </xf>
    <xf numFmtId="0" fontId="91" fillId="35" borderId="43" xfId="0" applyFont="1" applyFill="1" applyBorder="1" applyAlignment="1">
      <alignment horizontal="left" vertical="center" wrapText="1" indent="1"/>
    </xf>
    <xf numFmtId="0" fontId="82" fillId="42" borderId="43" xfId="0" applyFont="1" applyFill="1" applyBorder="1" applyAlignment="1">
      <alignment horizontal="left" vertical="center" wrapText="1" indent="1"/>
    </xf>
    <xf numFmtId="0" fontId="82" fillId="0" borderId="49" xfId="0" applyFont="1" applyBorder="1"/>
    <xf numFmtId="0" fontId="133" fillId="0" borderId="48" xfId="35" applyFont="1" applyBorder="1" applyAlignment="1" applyProtection="1">
      <alignment horizontal="center"/>
    </xf>
    <xf numFmtId="0" fontId="99" fillId="0" borderId="0" xfId="0" applyFont="1"/>
    <xf numFmtId="0" fontId="87" fillId="0" borderId="15" xfId="90" applyFont="1" applyBorder="1" applyAlignment="1">
      <alignment horizontal="center" vertical="center"/>
    </xf>
    <xf numFmtId="0" fontId="3" fillId="0" borderId="15" xfId="90" applyFont="1" applyFill="1" applyBorder="1" applyAlignment="1">
      <alignment horizontal="center" vertical="center"/>
    </xf>
    <xf numFmtId="49" fontId="3" fillId="0" borderId="13" xfId="90" applyNumberFormat="1" applyFont="1" applyFill="1" applyBorder="1" applyAlignment="1">
      <alignment horizontal="left" vertical="top" wrapText="1" indent="1"/>
    </xf>
    <xf numFmtId="49" fontId="3" fillId="36" borderId="13" xfId="90" applyNumberFormat="1" applyFont="1" applyFill="1" applyBorder="1" applyAlignment="1">
      <alignment horizontal="left" vertical="top" wrapText="1" indent="1"/>
    </xf>
    <xf numFmtId="49" fontId="84" fillId="0" borderId="0" xfId="0" applyNumberFormat="1" applyFont="1"/>
    <xf numFmtId="49" fontId="71" fillId="0" borderId="0" xfId="0" applyNumberFormat="1" applyFont="1"/>
    <xf numFmtId="49" fontId="101" fillId="0" borderId="0" xfId="0" applyNumberFormat="1" applyFont="1"/>
    <xf numFmtId="49" fontId="3" fillId="0" borderId="0" xfId="0" applyNumberFormat="1" applyFont="1" applyAlignment="1">
      <alignment horizontal="justify"/>
    </xf>
    <xf numFmtId="49" fontId="3" fillId="0" borderId="0" xfId="90" applyNumberFormat="1" applyFont="1"/>
    <xf numFmtId="49" fontId="3" fillId="0" borderId="0" xfId="90" applyNumberFormat="1" applyFont="1" applyAlignment="1">
      <alignment vertical="center"/>
    </xf>
    <xf numFmtId="49" fontId="82" fillId="0" borderId="0" xfId="90" applyNumberFormat="1" applyFont="1"/>
    <xf numFmtId="167" fontId="7" fillId="24" borderId="13" xfId="0" applyNumberFormat="1" applyFont="1" applyFill="1" applyBorder="1" applyAlignment="1">
      <alignment horizontal="right" vertical="center" wrapText="1" indent="1"/>
    </xf>
    <xf numFmtId="167" fontId="3" fillId="35" borderId="13" xfId="27" applyNumberFormat="1" applyFont="1" applyFill="1" applyBorder="1" applyAlignment="1">
      <alignment horizontal="right" vertical="center" wrapText="1" indent="1"/>
    </xf>
    <xf numFmtId="167" fontId="3" fillId="37" borderId="13" xfId="27" applyNumberFormat="1" applyFont="1" applyFill="1" applyBorder="1" applyAlignment="1">
      <alignment horizontal="right" vertical="center" wrapText="1" indent="1"/>
    </xf>
    <xf numFmtId="167" fontId="7" fillId="37" borderId="13" xfId="0" applyNumberFormat="1" applyFont="1" applyFill="1" applyBorder="1" applyAlignment="1">
      <alignment horizontal="right" vertical="center" wrapText="1" indent="1"/>
    </xf>
    <xf numFmtId="167" fontId="7" fillId="24" borderId="17" xfId="0" applyNumberFormat="1" applyFont="1" applyFill="1" applyBorder="1" applyAlignment="1">
      <alignment horizontal="right" vertical="center" wrapText="1" indent="1"/>
    </xf>
    <xf numFmtId="4" fontId="7" fillId="24" borderId="13" xfId="0" applyNumberFormat="1" applyFont="1" applyFill="1" applyBorder="1" applyAlignment="1">
      <alignment horizontal="right" vertical="center" wrapText="1" indent="1"/>
    </xf>
    <xf numFmtId="4" fontId="3" fillId="35" borderId="13" xfId="27" applyNumberFormat="1" applyFont="1" applyFill="1" applyBorder="1" applyAlignment="1">
      <alignment horizontal="right" vertical="center" wrapText="1" indent="1"/>
    </xf>
    <xf numFmtId="0" fontId="134" fillId="0" borderId="0" xfId="0" applyFont="1" applyFill="1" applyBorder="1"/>
    <xf numFmtId="4" fontId="8" fillId="35" borderId="13" xfId="0" applyNumberFormat="1" applyFont="1" applyFill="1" applyBorder="1" applyAlignment="1">
      <alignment horizontal="right" vertical="center" wrapText="1" indent="1"/>
    </xf>
    <xf numFmtId="49" fontId="3" fillId="0" borderId="13" xfId="0" applyNumberFormat="1" applyFont="1" applyFill="1" applyBorder="1" applyAlignment="1">
      <alignment horizontal="left" vertical="top" wrapText="1" indent="1"/>
    </xf>
    <xf numFmtId="0" fontId="8" fillId="35" borderId="14" xfId="0" quotePrefix="1" applyFont="1" applyFill="1" applyBorder="1" applyAlignment="1">
      <alignment horizontal="left" vertical="center" wrapText="1" indent="1"/>
    </xf>
    <xf numFmtId="4" fontId="8" fillId="35" borderId="19" xfId="0" applyNumberFormat="1" applyFont="1" applyFill="1" applyBorder="1" applyAlignment="1">
      <alignment horizontal="right" vertical="center" wrapText="1" indent="1"/>
    </xf>
    <xf numFmtId="0" fontId="3" fillId="0" borderId="13" xfId="0" applyFont="1" applyBorder="1" applyAlignment="1">
      <alignment horizontal="left" vertical="center" wrapText="1" indent="1"/>
    </xf>
    <xf numFmtId="0" fontId="3" fillId="0" borderId="19" xfId="0" applyFont="1" applyBorder="1" applyAlignment="1">
      <alignment horizontal="left" vertical="top" wrapText="1" indent="1"/>
    </xf>
    <xf numFmtId="0" fontId="69" fillId="0" borderId="13" xfId="0" applyFont="1" applyBorder="1" applyAlignment="1">
      <alignment horizontal="left" vertical="top" wrapText="1" indent="1"/>
    </xf>
    <xf numFmtId="0" fontId="8" fillId="0" borderId="19" xfId="0" applyFont="1" applyBorder="1" applyAlignment="1">
      <alignment horizontal="left" vertical="top" wrapText="1" indent="1"/>
    </xf>
    <xf numFmtId="0" fontId="3" fillId="0" borderId="13" xfId="0" applyFont="1" applyFill="1" applyBorder="1" applyAlignment="1">
      <alignment horizontal="left" vertical="top" wrapText="1" indent="1"/>
    </xf>
    <xf numFmtId="49" fontId="8" fillId="0" borderId="13" xfId="0" applyNumberFormat="1" applyFont="1" applyFill="1" applyBorder="1" applyAlignment="1">
      <alignment horizontal="left" vertical="top" wrapText="1" indent="1"/>
    </xf>
    <xf numFmtId="3" fontId="3" fillId="35" borderId="13" xfId="27" applyNumberFormat="1" applyFont="1" applyFill="1" applyBorder="1" applyAlignment="1">
      <alignment horizontal="right" vertical="center" wrapText="1" indent="1"/>
    </xf>
    <xf numFmtId="3" fontId="3" fillId="37" borderId="13" xfId="27" applyNumberFormat="1" applyFont="1" applyFill="1" applyBorder="1" applyAlignment="1">
      <alignment horizontal="right" vertical="center" wrapText="1" indent="1"/>
    </xf>
    <xf numFmtId="4" fontId="3" fillId="0" borderId="13" xfId="0" applyNumberFormat="1" applyFont="1" applyBorder="1" applyAlignment="1">
      <alignment horizontal="center" vertical="center" wrapText="1"/>
    </xf>
    <xf numFmtId="4" fontId="3" fillId="0" borderId="14" xfId="0" applyNumberFormat="1" applyFont="1" applyBorder="1" applyAlignment="1">
      <alignment horizontal="center" vertical="center" wrapText="1"/>
    </xf>
    <xf numFmtId="0" fontId="1" fillId="0" borderId="0" xfId="0" applyFont="1" applyBorder="1"/>
    <xf numFmtId="164" fontId="0" fillId="0" borderId="0" xfId="27" applyFont="1"/>
    <xf numFmtId="0" fontId="134" fillId="0" borderId="0" xfId="0" applyFont="1" applyFill="1" applyBorder="1" applyAlignment="1"/>
    <xf numFmtId="3" fontId="7" fillId="24" borderId="14" xfId="0" applyNumberFormat="1" applyFont="1" applyFill="1" applyBorder="1" applyAlignment="1">
      <alignment horizontal="right" vertical="center" wrapText="1" indent="1"/>
    </xf>
    <xf numFmtId="3" fontId="8" fillId="35" borderId="13" xfId="0" applyNumberFormat="1" applyFont="1" applyFill="1" applyBorder="1" applyAlignment="1">
      <alignment horizontal="right" vertical="center" wrapText="1" indent="1"/>
    </xf>
    <xf numFmtId="3" fontId="3" fillId="35" borderId="19" xfId="0" applyNumberFormat="1" applyFont="1" applyFill="1" applyBorder="1" applyAlignment="1">
      <alignment horizontal="right" vertical="center" wrapText="1" indent="1"/>
    </xf>
    <xf numFmtId="3" fontId="2" fillId="24" borderId="17" xfId="0" applyNumberFormat="1" applyFont="1" applyFill="1" applyBorder="1" applyAlignment="1">
      <alignment horizontal="right" vertical="center" wrapText="1" indent="1"/>
    </xf>
    <xf numFmtId="3" fontId="7" fillId="24" borderId="18" xfId="0" applyNumberFormat="1" applyFont="1" applyFill="1" applyBorder="1" applyAlignment="1">
      <alignment horizontal="right" vertical="center" wrapText="1" indent="1"/>
    </xf>
    <xf numFmtId="3" fontId="7" fillId="24" borderId="13" xfId="0" applyNumberFormat="1" applyFont="1" applyFill="1" applyBorder="1" applyAlignment="1">
      <alignment horizontal="right" vertical="center" indent="1"/>
    </xf>
    <xf numFmtId="3" fontId="7" fillId="24" borderId="14" xfId="0" applyNumberFormat="1" applyFont="1" applyFill="1" applyBorder="1" applyAlignment="1">
      <alignment horizontal="right" vertical="center" indent="1"/>
    </xf>
    <xf numFmtId="3" fontId="3" fillId="35" borderId="13" xfId="0" applyNumberFormat="1" applyFont="1" applyFill="1" applyBorder="1" applyAlignment="1">
      <alignment vertical="center" wrapText="1"/>
    </xf>
    <xf numFmtId="3" fontId="3" fillId="35" borderId="13" xfId="0" applyNumberFormat="1" applyFont="1" applyFill="1" applyBorder="1" applyAlignment="1">
      <alignment vertical="center"/>
    </xf>
    <xf numFmtId="3" fontId="7" fillId="24" borderId="13" xfId="0" applyNumberFormat="1" applyFont="1" applyFill="1" applyBorder="1" applyAlignment="1">
      <alignment vertical="center" wrapText="1"/>
    </xf>
    <xf numFmtId="3" fontId="3" fillId="0" borderId="19" xfId="0" applyNumberFormat="1" applyFont="1" applyFill="1" applyBorder="1" applyAlignment="1">
      <alignment vertical="center" wrapText="1"/>
    </xf>
    <xf numFmtId="3" fontId="3" fillId="35" borderId="19" xfId="0" applyNumberFormat="1" applyFont="1" applyFill="1" applyBorder="1" applyAlignment="1">
      <alignment vertical="center" wrapText="1"/>
    </xf>
    <xf numFmtId="3" fontId="7" fillId="24" borderId="17" xfId="0" applyNumberFormat="1" applyFont="1" applyFill="1" applyBorder="1" applyAlignment="1">
      <alignment horizontal="right" vertical="center" indent="1"/>
    </xf>
    <xf numFmtId="3" fontId="7" fillId="24" borderId="18" xfId="0" applyNumberFormat="1" applyFont="1" applyFill="1" applyBorder="1" applyAlignment="1">
      <alignment horizontal="right" vertical="center" indent="1"/>
    </xf>
    <xf numFmtId="3" fontId="86" fillId="24" borderId="13" xfId="0" applyNumberFormat="1" applyFont="1" applyFill="1" applyBorder="1" applyAlignment="1">
      <alignment horizontal="right" vertical="center" wrapText="1" indent="1"/>
    </xf>
    <xf numFmtId="3" fontId="3" fillId="35" borderId="38" xfId="0" applyNumberFormat="1" applyFont="1" applyFill="1" applyBorder="1" applyAlignment="1">
      <alignment horizontal="right" vertical="center" wrapText="1" indent="1"/>
    </xf>
    <xf numFmtId="3" fontId="7" fillId="24" borderId="38" xfId="0" applyNumberFormat="1" applyFont="1" applyFill="1" applyBorder="1" applyAlignment="1">
      <alignment horizontal="right" vertical="center" wrapText="1" indent="1"/>
    </xf>
    <xf numFmtId="3" fontId="2" fillId="35" borderId="17" xfId="0" applyNumberFormat="1" applyFont="1" applyFill="1" applyBorder="1" applyAlignment="1">
      <alignment horizontal="right" vertical="center" wrapText="1" indent="1"/>
    </xf>
    <xf numFmtId="3" fontId="2" fillId="35" borderId="39" xfId="0" applyNumberFormat="1" applyFont="1" applyFill="1" applyBorder="1" applyAlignment="1">
      <alignment horizontal="right" vertical="center" wrapText="1" indent="1"/>
    </xf>
    <xf numFmtId="3" fontId="7" fillId="24" borderId="13" xfId="90" applyNumberFormat="1" applyFont="1" applyFill="1" applyBorder="1" applyAlignment="1">
      <alignment horizontal="right" vertical="center" wrapText="1" indent="1"/>
    </xf>
    <xf numFmtId="3" fontId="7" fillId="24" borderId="14" xfId="90" applyNumberFormat="1" applyFont="1" applyFill="1" applyBorder="1" applyAlignment="1">
      <alignment horizontal="right" vertical="center" wrapText="1" indent="1"/>
    </xf>
    <xf numFmtId="3" fontId="3" fillId="35" borderId="13" xfId="90" applyNumberFormat="1" applyFont="1" applyFill="1" applyBorder="1" applyAlignment="1">
      <alignment horizontal="right" vertical="center" wrapText="1" indent="1"/>
    </xf>
    <xf numFmtId="3" fontId="8" fillId="24" borderId="13" xfId="90" applyNumberFormat="1" applyFont="1" applyFill="1" applyBorder="1" applyAlignment="1">
      <alignment horizontal="right" vertical="center" wrapText="1" indent="1"/>
    </xf>
    <xf numFmtId="3" fontId="8" fillId="24" borderId="14" xfId="90" applyNumberFormat="1" applyFont="1" applyFill="1" applyBorder="1" applyAlignment="1">
      <alignment horizontal="right" vertical="center" wrapText="1" indent="1"/>
    </xf>
    <xf numFmtId="3" fontId="2" fillId="0" borderId="13" xfId="90" applyNumberFormat="1" applyFont="1" applyFill="1" applyBorder="1" applyAlignment="1">
      <alignment horizontal="center" vertical="center" wrapText="1"/>
    </xf>
    <xf numFmtId="3" fontId="3" fillId="0" borderId="13" xfId="90" applyNumberFormat="1" applyFont="1" applyFill="1" applyBorder="1" applyAlignment="1">
      <alignment horizontal="right" vertical="center" wrapText="1" indent="1"/>
    </xf>
    <xf numFmtId="3" fontId="3" fillId="0" borderId="14" xfId="90" applyNumberFormat="1" applyFont="1" applyFill="1" applyBorder="1" applyAlignment="1">
      <alignment horizontal="right" vertical="center" wrapText="1" indent="1"/>
    </xf>
    <xf numFmtId="3" fontId="7" fillId="35" borderId="13" xfId="90" applyNumberFormat="1" applyFont="1" applyFill="1" applyBorder="1" applyAlignment="1">
      <alignment horizontal="right" vertical="center" wrapText="1" indent="1"/>
    </xf>
    <xf numFmtId="3" fontId="3" fillId="35" borderId="13" xfId="90" applyNumberFormat="1" applyFont="1" applyFill="1" applyBorder="1" applyAlignment="1">
      <alignment horizontal="right" vertical="center" wrapText="1"/>
    </xf>
    <xf numFmtId="3" fontId="7" fillId="24" borderId="17" xfId="90" applyNumberFormat="1" applyFont="1" applyFill="1" applyBorder="1" applyAlignment="1">
      <alignment horizontal="right" vertical="center" wrapText="1" indent="1"/>
    </xf>
    <xf numFmtId="3" fontId="7" fillId="24" borderId="18" xfId="90" applyNumberFormat="1" applyFont="1" applyFill="1" applyBorder="1" applyAlignment="1">
      <alignment horizontal="right" vertical="center" wrapText="1" indent="1"/>
    </xf>
    <xf numFmtId="3" fontId="7" fillId="35" borderId="79" xfId="0" applyNumberFormat="1" applyFont="1" applyFill="1" applyBorder="1" applyAlignment="1">
      <alignment horizontal="right" vertical="center" wrapText="1" indent="1"/>
    </xf>
    <xf numFmtId="3" fontId="7" fillId="24" borderId="80" xfId="0" applyNumberFormat="1" applyFont="1" applyFill="1" applyBorder="1" applyAlignment="1">
      <alignment horizontal="right" vertical="center" wrapText="1" indent="1"/>
    </xf>
    <xf numFmtId="3" fontId="7" fillId="35" borderId="82" xfId="0" applyNumberFormat="1" applyFont="1" applyFill="1" applyBorder="1" applyAlignment="1">
      <alignment horizontal="right" vertical="center" wrapText="1" indent="1"/>
    </xf>
    <xf numFmtId="3" fontId="7" fillId="24" borderId="81" xfId="0" applyNumberFormat="1" applyFont="1" applyFill="1" applyBorder="1" applyAlignment="1">
      <alignment horizontal="right" vertical="center" wrapText="1" indent="1"/>
    </xf>
    <xf numFmtId="3" fontId="7" fillId="24" borderId="73" xfId="0" applyNumberFormat="1" applyFont="1" applyFill="1" applyBorder="1" applyAlignment="1">
      <alignment horizontal="right" vertical="center" wrapText="1" indent="1"/>
    </xf>
    <xf numFmtId="3" fontId="7" fillId="24" borderId="51" xfId="0" applyNumberFormat="1" applyFont="1" applyFill="1" applyBorder="1" applyAlignment="1">
      <alignment horizontal="right" vertical="center" wrapText="1" indent="1"/>
    </xf>
    <xf numFmtId="3" fontId="7" fillId="35" borderId="13" xfId="0" applyNumberFormat="1" applyFont="1" applyFill="1" applyBorder="1" applyAlignment="1">
      <alignment horizontal="right" vertical="center" wrapText="1" indent="1"/>
    </xf>
    <xf numFmtId="3" fontId="8" fillId="0" borderId="17" xfId="0" applyNumberFormat="1" applyFont="1" applyBorder="1" applyAlignment="1">
      <alignment horizontal="center" vertical="center" wrapText="1"/>
    </xf>
    <xf numFmtId="3" fontId="8" fillId="0" borderId="18" xfId="0" applyNumberFormat="1" applyFont="1" applyBorder="1" applyAlignment="1">
      <alignment horizontal="center" vertical="center" wrapText="1"/>
    </xf>
    <xf numFmtId="3" fontId="3" fillId="35" borderId="13" xfId="0" applyNumberFormat="1" applyFont="1" applyFill="1" applyBorder="1" applyAlignment="1">
      <alignment horizontal="right" vertical="center" wrapText="1"/>
    </xf>
    <xf numFmtId="3" fontId="8" fillId="35" borderId="14" xfId="0" applyNumberFormat="1" applyFont="1" applyFill="1" applyBorder="1" applyAlignment="1">
      <alignment horizontal="right" vertical="center" wrapText="1" indent="1"/>
    </xf>
    <xf numFmtId="3" fontId="3" fillId="35" borderId="14" xfId="0" applyNumberFormat="1" applyFont="1" applyFill="1" applyBorder="1" applyAlignment="1">
      <alignment horizontal="right" vertical="center" wrapText="1" indent="1"/>
    </xf>
    <xf numFmtId="3" fontId="7" fillId="24" borderId="13" xfId="40" applyNumberFormat="1" applyFont="1" applyFill="1" applyBorder="1" applyAlignment="1">
      <alignment horizontal="right" vertical="center" wrapText="1" indent="1"/>
    </xf>
    <xf numFmtId="3" fontId="7" fillId="24" borderId="38" xfId="40" applyNumberFormat="1" applyFont="1" applyFill="1" applyBorder="1" applyAlignment="1">
      <alignment horizontal="right" vertical="center" wrapText="1" indent="1"/>
    </xf>
    <xf numFmtId="3" fontId="3" fillId="35" borderId="13" xfId="40" applyNumberFormat="1" applyFont="1" applyFill="1" applyBorder="1" applyAlignment="1">
      <alignment horizontal="right" vertical="center" wrapText="1" indent="1"/>
    </xf>
    <xf numFmtId="3" fontId="3" fillId="35" borderId="38" xfId="40" applyNumberFormat="1" applyFont="1" applyFill="1" applyBorder="1" applyAlignment="1">
      <alignment horizontal="right" vertical="center" wrapText="1" indent="1"/>
    </xf>
    <xf numFmtId="3" fontId="3" fillId="24" borderId="13" xfId="40" applyNumberFormat="1" applyFont="1" applyFill="1" applyBorder="1" applyAlignment="1">
      <alignment horizontal="right" vertical="center" wrapText="1" indent="1"/>
    </xf>
    <xf numFmtId="3" fontId="3" fillId="24" borderId="38" xfId="40" applyNumberFormat="1" applyFont="1" applyFill="1" applyBorder="1" applyAlignment="1">
      <alignment horizontal="right" vertical="center" wrapText="1" indent="1"/>
    </xf>
    <xf numFmtId="3" fontId="7" fillId="35" borderId="13" xfId="40" applyNumberFormat="1" applyFont="1" applyFill="1" applyBorder="1" applyAlignment="1">
      <alignment horizontal="right" vertical="center" wrapText="1" indent="1"/>
    </xf>
    <xf numFmtId="3" fontId="7" fillId="35" borderId="38" xfId="40" applyNumberFormat="1" applyFont="1" applyFill="1" applyBorder="1" applyAlignment="1">
      <alignment horizontal="right" vertical="center" wrapText="1" indent="1"/>
    </xf>
    <xf numFmtId="3" fontId="3" fillId="0" borderId="13" xfId="40" applyNumberFormat="1" applyFont="1" applyFill="1" applyBorder="1" applyAlignment="1">
      <alignment horizontal="right" vertical="center" wrapText="1" indent="1"/>
    </xf>
    <xf numFmtId="3" fontId="3" fillId="0" borderId="38" xfId="40" applyNumberFormat="1" applyFont="1" applyFill="1" applyBorder="1" applyAlignment="1">
      <alignment horizontal="right" vertical="center" wrapText="1" indent="1"/>
    </xf>
    <xf numFmtId="3" fontId="8" fillId="35" borderId="13" xfId="40" applyNumberFormat="1" applyFont="1" applyFill="1" applyBorder="1" applyAlignment="1">
      <alignment horizontal="right" vertical="center" wrapText="1" indent="1"/>
    </xf>
    <xf numFmtId="3" fontId="8" fillId="35" borderId="38" xfId="40" applyNumberFormat="1" applyFont="1" applyFill="1" applyBorder="1" applyAlignment="1">
      <alignment horizontal="right" vertical="center" wrapText="1" indent="1"/>
    </xf>
    <xf numFmtId="3" fontId="7" fillId="24" borderId="17" xfId="40" applyNumberFormat="1" applyFont="1" applyFill="1" applyBorder="1" applyAlignment="1">
      <alignment horizontal="right" vertical="center" wrapText="1" indent="1"/>
    </xf>
    <xf numFmtId="3" fontId="7" fillId="24" borderId="39" xfId="40" applyNumberFormat="1" applyFont="1" applyFill="1" applyBorder="1" applyAlignment="1">
      <alignment horizontal="right" vertical="center" wrapText="1" indent="1"/>
    </xf>
    <xf numFmtId="3" fontId="2" fillId="35" borderId="13" xfId="0" applyNumberFormat="1" applyFont="1" applyFill="1" applyBorder="1" applyAlignment="1">
      <alignment horizontal="right" vertical="center" wrapText="1" indent="1"/>
    </xf>
    <xf numFmtId="3" fontId="2" fillId="35" borderId="38" xfId="0" applyNumberFormat="1" applyFont="1" applyFill="1" applyBorder="1" applyAlignment="1">
      <alignment horizontal="right" vertical="center" wrapText="1" indent="1"/>
    </xf>
    <xf numFmtId="3" fontId="8" fillId="35" borderId="38" xfId="0" applyNumberFormat="1" applyFont="1" applyFill="1" applyBorder="1" applyAlignment="1">
      <alignment horizontal="right" vertical="center" wrapText="1" indent="1"/>
    </xf>
    <xf numFmtId="3" fontId="2" fillId="35" borderId="14" xfId="0" applyNumberFormat="1" applyFont="1" applyFill="1" applyBorder="1" applyAlignment="1">
      <alignment horizontal="right" vertical="center" wrapText="1" indent="1"/>
    </xf>
    <xf numFmtId="3" fontId="87" fillId="35" borderId="13" xfId="0" applyNumberFormat="1" applyFont="1" applyFill="1" applyBorder="1" applyAlignment="1">
      <alignment horizontal="right" vertical="center" wrapText="1" indent="1"/>
    </xf>
    <xf numFmtId="3" fontId="86" fillId="24" borderId="73" xfId="0" applyNumberFormat="1" applyFont="1" applyFill="1" applyBorder="1" applyAlignment="1">
      <alignment horizontal="right" vertical="center" wrapText="1" indent="1"/>
    </xf>
    <xf numFmtId="168" fontId="75" fillId="39" borderId="13" xfId="0" applyNumberFormat="1" applyFont="1" applyFill="1" applyBorder="1" applyAlignment="1">
      <alignment vertical="center" wrapText="1"/>
    </xf>
    <xf numFmtId="168" fontId="75" fillId="40" borderId="13" xfId="0" applyNumberFormat="1" applyFont="1" applyFill="1" applyBorder="1" applyAlignment="1">
      <alignment vertical="center" wrapText="1"/>
    </xf>
    <xf numFmtId="168" fontId="75" fillId="35" borderId="13" xfId="0" applyNumberFormat="1" applyFont="1" applyFill="1" applyBorder="1" applyAlignment="1">
      <alignment vertical="center" wrapText="1"/>
    </xf>
    <xf numFmtId="168" fontId="75" fillId="24" borderId="13" xfId="0" applyNumberFormat="1" applyFont="1" applyFill="1" applyBorder="1" applyAlignment="1">
      <alignment vertical="center" wrapText="1"/>
    </xf>
    <xf numFmtId="168" fontId="75" fillId="40" borderId="14" xfId="0" applyNumberFormat="1" applyFont="1" applyFill="1" applyBorder="1" applyAlignment="1">
      <alignment vertical="center" wrapText="1"/>
    </xf>
    <xf numFmtId="168" fontId="69" fillId="39" borderId="13" xfId="0" applyNumberFormat="1" applyFont="1" applyFill="1" applyBorder="1" applyAlignment="1">
      <alignment vertical="center" wrapText="1"/>
    </xf>
    <xf numFmtId="168" fontId="69" fillId="35" borderId="13" xfId="0" applyNumberFormat="1" applyFont="1" applyFill="1" applyBorder="1" applyAlignment="1">
      <alignment vertical="center" wrapText="1"/>
    </xf>
    <xf numFmtId="168" fontId="75" fillId="0" borderId="13" xfId="0" applyNumberFormat="1" applyFont="1" applyFill="1" applyBorder="1" applyAlignment="1">
      <alignment horizontal="center" vertical="center" wrapText="1"/>
    </xf>
    <xf numFmtId="168" fontId="69" fillId="39" borderId="13" xfId="0" applyNumberFormat="1" applyFont="1" applyFill="1" applyBorder="1" applyAlignment="1">
      <alignment vertical="top" wrapText="1"/>
    </xf>
    <xf numFmtId="168" fontId="89" fillId="0" borderId="13" xfId="0" applyNumberFormat="1" applyFont="1" applyFill="1" applyBorder="1" applyAlignment="1">
      <alignment horizontal="center" vertical="center" wrapText="1"/>
    </xf>
    <xf numFmtId="168" fontId="90" fillId="39" borderId="13" xfId="0" applyNumberFormat="1" applyFont="1" applyFill="1" applyBorder="1" applyAlignment="1">
      <alignment vertical="center" wrapText="1"/>
    </xf>
    <xf numFmtId="168" fontId="25" fillId="39" borderId="13" xfId="0" applyNumberFormat="1" applyFont="1" applyFill="1" applyBorder="1" applyAlignment="1">
      <alignment vertical="center" wrapText="1"/>
    </xf>
    <xf numFmtId="168" fontId="75" fillId="41" borderId="13" xfId="0" applyNumberFormat="1" applyFont="1" applyFill="1" applyBorder="1" applyAlignment="1">
      <alignment horizontal="center" vertical="center" wrapText="1"/>
    </xf>
    <xf numFmtId="168" fontId="89" fillId="41" borderId="13" xfId="0" applyNumberFormat="1" applyFont="1" applyFill="1" applyBorder="1" applyAlignment="1">
      <alignment horizontal="center" vertical="center" wrapText="1"/>
    </xf>
    <xf numFmtId="168" fontId="59" fillId="35" borderId="13" xfId="0" applyNumberFormat="1" applyFont="1" applyFill="1" applyBorder="1" applyAlignment="1">
      <alignment vertical="center" wrapText="1"/>
    </xf>
    <xf numFmtId="168" fontId="69" fillId="39" borderId="17" xfId="0" applyNumberFormat="1" applyFont="1" applyFill="1" applyBorder="1" applyAlignment="1">
      <alignment vertical="center"/>
    </xf>
    <xf numFmtId="168" fontId="69" fillId="35" borderId="17" xfId="0" applyNumberFormat="1" applyFont="1" applyFill="1" applyBorder="1" applyAlignment="1">
      <alignment vertical="center"/>
    </xf>
    <xf numFmtId="168" fontId="75" fillId="40" borderId="17" xfId="0" applyNumberFormat="1" applyFont="1" applyFill="1" applyBorder="1" applyAlignment="1">
      <alignment vertical="center" wrapText="1"/>
    </xf>
    <xf numFmtId="168" fontId="75" fillId="40" borderId="18" xfId="0" applyNumberFormat="1" applyFont="1" applyFill="1" applyBorder="1" applyAlignment="1">
      <alignment vertical="center" wrapText="1"/>
    </xf>
    <xf numFmtId="3" fontId="7" fillId="24" borderId="13" xfId="43" applyNumberFormat="1" applyFont="1" applyFill="1" applyBorder="1" applyAlignment="1">
      <alignment horizontal="right" vertical="center" wrapText="1" indent="1"/>
    </xf>
    <xf numFmtId="3" fontId="7" fillId="24" borderId="14" xfId="43" applyNumberFormat="1" applyFont="1" applyFill="1" applyBorder="1" applyAlignment="1">
      <alignment horizontal="right" vertical="center" wrapText="1" indent="1"/>
    </xf>
    <xf numFmtId="3" fontId="3" fillId="35" borderId="13" xfId="43" applyNumberFormat="1" applyFont="1" applyFill="1" applyBorder="1" applyAlignment="1">
      <alignment horizontal="right" vertical="center" wrapText="1" indent="1"/>
    </xf>
    <xf numFmtId="3" fontId="3" fillId="35" borderId="13" xfId="43" applyNumberFormat="1" applyFont="1" applyFill="1" applyBorder="1" applyAlignment="1">
      <alignment horizontal="center" vertical="center" wrapText="1"/>
    </xf>
    <xf numFmtId="3" fontId="7" fillId="51" borderId="13" xfId="43" applyNumberFormat="1" applyFont="1" applyFill="1" applyBorder="1" applyAlignment="1">
      <alignment horizontal="right" vertical="center" wrapText="1" indent="1"/>
    </xf>
    <xf numFmtId="3" fontId="7" fillId="51" borderId="14" xfId="43" applyNumberFormat="1" applyFont="1" applyFill="1" applyBorder="1" applyAlignment="1">
      <alignment horizontal="center" vertical="center" wrapText="1"/>
    </xf>
    <xf numFmtId="3" fontId="7" fillId="51" borderId="13" xfId="43" applyNumberFormat="1" applyFont="1" applyFill="1" applyBorder="1" applyAlignment="1">
      <alignment horizontal="center" vertical="center" wrapText="1"/>
    </xf>
    <xf numFmtId="3" fontId="7" fillId="51" borderId="14" xfId="43" applyNumberFormat="1" applyFont="1" applyFill="1" applyBorder="1" applyAlignment="1">
      <alignment horizontal="right" vertical="center" wrapText="1" indent="1"/>
    </xf>
    <xf numFmtId="3" fontId="3" fillId="35" borderId="19" xfId="43" applyNumberFormat="1" applyFont="1" applyFill="1" applyBorder="1" applyAlignment="1">
      <alignment horizontal="right" vertical="center" wrapText="1" indent="1"/>
    </xf>
    <xf numFmtId="3" fontId="3" fillId="35" borderId="19" xfId="43" applyNumberFormat="1" applyFont="1" applyFill="1" applyBorder="1" applyAlignment="1">
      <alignment horizontal="center" vertical="center" wrapText="1"/>
    </xf>
    <xf numFmtId="3" fontId="3" fillId="35" borderId="26" xfId="43" applyNumberFormat="1" applyFont="1" applyFill="1" applyBorder="1" applyAlignment="1">
      <alignment horizontal="right" vertical="center" wrapText="1" indent="1"/>
    </xf>
    <xf numFmtId="3" fontId="2" fillId="24" borderId="17" xfId="43"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3" fontId="7" fillId="24" borderId="19" xfId="0" applyNumberFormat="1" applyFont="1" applyFill="1" applyBorder="1" applyAlignment="1">
      <alignment horizontal="right" vertical="center" wrapText="1" indent="1"/>
    </xf>
    <xf numFmtId="1" fontId="7" fillId="24" borderId="13" xfId="0" applyNumberFormat="1" applyFont="1" applyFill="1" applyBorder="1" applyAlignment="1">
      <alignment horizontal="right" vertical="center" wrapText="1" indent="1"/>
    </xf>
    <xf numFmtId="1" fontId="7" fillId="24" borderId="14" xfId="0" applyNumberFormat="1" applyFont="1" applyFill="1" applyBorder="1" applyAlignment="1">
      <alignment horizontal="right" vertical="center" wrapText="1" indent="1"/>
    </xf>
    <xf numFmtId="1" fontId="3" fillId="35" borderId="13" xfId="0" applyNumberFormat="1" applyFont="1" applyFill="1" applyBorder="1" applyAlignment="1">
      <alignment horizontal="right" vertical="center" wrapText="1" indent="1"/>
    </xf>
    <xf numFmtId="1" fontId="3" fillId="35" borderId="14" xfId="0" applyNumberFormat="1" applyFont="1" applyFill="1" applyBorder="1" applyAlignment="1">
      <alignment horizontal="right" vertical="center" wrapText="1" indent="1"/>
    </xf>
    <xf numFmtId="1" fontId="3" fillId="35" borderId="19" xfId="0" applyNumberFormat="1" applyFont="1" applyFill="1" applyBorder="1" applyAlignment="1">
      <alignment horizontal="right" vertical="center" wrapText="1" indent="1"/>
    </xf>
    <xf numFmtId="1" fontId="3" fillId="35" borderId="26" xfId="0" applyNumberFormat="1" applyFont="1" applyFill="1" applyBorder="1" applyAlignment="1">
      <alignment horizontal="right" vertical="center" wrapText="1" indent="1"/>
    </xf>
    <xf numFmtId="1" fontId="7" fillId="0" borderId="17" xfId="0" applyNumberFormat="1" applyFont="1" applyFill="1" applyBorder="1" applyAlignment="1">
      <alignment horizontal="right" vertical="center" wrapText="1" indent="1"/>
    </xf>
    <xf numFmtId="1" fontId="3" fillId="35" borderId="17" xfId="0" applyNumberFormat="1" applyFont="1" applyFill="1" applyBorder="1" applyAlignment="1">
      <alignment horizontal="right" vertical="center" wrapText="1" indent="1"/>
    </xf>
    <xf numFmtId="1" fontId="3" fillId="35" borderId="18" xfId="0" applyNumberFormat="1" applyFont="1" applyFill="1" applyBorder="1" applyAlignment="1">
      <alignment horizontal="right" vertical="center" wrapText="1" indent="1"/>
    </xf>
    <xf numFmtId="3" fontId="7" fillId="24" borderId="14" xfId="40" applyNumberFormat="1" applyFont="1" applyFill="1" applyBorder="1" applyAlignment="1">
      <alignment horizontal="right" vertical="center" wrapText="1" indent="1"/>
    </xf>
    <xf numFmtId="3" fontId="3" fillId="35" borderId="14" xfId="40" applyNumberFormat="1" applyFont="1" applyFill="1" applyBorder="1" applyAlignment="1">
      <alignment horizontal="right" vertical="center" wrapText="1" indent="1"/>
    </xf>
    <xf numFmtId="3" fontId="3" fillId="35" borderId="17" xfId="40" applyNumberFormat="1" applyFont="1" applyFill="1" applyBorder="1" applyAlignment="1">
      <alignment horizontal="right" vertical="center" wrapText="1" indent="1"/>
    </xf>
    <xf numFmtId="3" fontId="3" fillId="35" borderId="18" xfId="40" applyNumberFormat="1" applyFont="1" applyFill="1" applyBorder="1" applyAlignment="1">
      <alignment horizontal="right" vertical="center" wrapText="1" indent="1"/>
    </xf>
    <xf numFmtId="3" fontId="3" fillId="35" borderId="17" xfId="0" applyNumberFormat="1" applyFont="1" applyFill="1" applyBorder="1" applyAlignment="1">
      <alignment horizontal="right" vertical="center" wrapText="1" indent="1"/>
    </xf>
    <xf numFmtId="3" fontId="7" fillId="24" borderId="17" xfId="45" applyNumberFormat="1" applyFont="1" applyFill="1" applyBorder="1" applyAlignment="1">
      <alignment horizontal="right" vertical="center" wrapText="1" indent="1"/>
    </xf>
    <xf numFmtId="3" fontId="7" fillId="24" borderId="18" xfId="45" applyNumberFormat="1" applyFont="1" applyFill="1" applyBorder="1" applyAlignment="1">
      <alignment horizontal="right" vertical="center" wrapText="1" indent="1"/>
    </xf>
    <xf numFmtId="3" fontId="8" fillId="35" borderId="37" xfId="44" applyNumberFormat="1" applyFont="1" applyFill="1" applyBorder="1" applyAlignment="1">
      <alignment horizontal="right" vertical="center" wrapText="1" indent="1"/>
    </xf>
    <xf numFmtId="3" fontId="2" fillId="24" borderId="45" xfId="0" applyNumberFormat="1" applyFont="1" applyFill="1" applyBorder="1" applyAlignment="1">
      <alignment horizontal="right" vertical="center" wrapText="1" indent="1"/>
    </xf>
    <xf numFmtId="3" fontId="8" fillId="35" borderId="20" xfId="44" applyNumberFormat="1" applyFont="1" applyFill="1" applyBorder="1" applyAlignment="1">
      <alignment horizontal="right" vertical="center" wrapText="1" indent="1"/>
    </xf>
    <xf numFmtId="3" fontId="8" fillId="35" borderId="35" xfId="44" applyNumberFormat="1" applyFont="1" applyFill="1" applyBorder="1" applyAlignment="1">
      <alignment horizontal="right" vertical="center" wrapText="1" indent="1"/>
    </xf>
    <xf numFmtId="3" fontId="2" fillId="24" borderId="20" xfId="0" applyNumberFormat="1" applyFont="1" applyFill="1" applyBorder="1" applyAlignment="1">
      <alignment horizontal="right" vertical="center" wrapText="1" indent="1"/>
    </xf>
    <xf numFmtId="3" fontId="2" fillId="24" borderId="50" xfId="0" applyNumberFormat="1" applyFont="1" applyFill="1" applyBorder="1" applyAlignment="1">
      <alignment horizontal="right" vertical="center" wrapText="1" indent="1"/>
    </xf>
    <xf numFmtId="3" fontId="8" fillId="35" borderId="13" xfId="44" applyNumberFormat="1" applyFont="1" applyFill="1" applyBorder="1" applyAlignment="1">
      <alignment horizontal="right" vertical="center" wrapText="1" indent="1"/>
    </xf>
    <xf numFmtId="3" fontId="2" fillId="24" borderId="55" xfId="0" applyNumberFormat="1" applyFont="1" applyFill="1" applyBorder="1" applyAlignment="1">
      <alignment horizontal="right" vertical="center" wrapText="1" indent="1"/>
    </xf>
    <xf numFmtId="3" fontId="2" fillId="24" borderId="65" xfId="0" applyNumberFormat="1" applyFont="1" applyFill="1" applyBorder="1" applyAlignment="1">
      <alignment horizontal="right" vertical="center" wrapText="1" indent="1"/>
    </xf>
    <xf numFmtId="3" fontId="2" fillId="24" borderId="43" xfId="0" applyNumberFormat="1" applyFont="1" applyFill="1" applyBorder="1" applyAlignment="1">
      <alignment horizontal="right" vertical="center" wrapText="1" indent="1"/>
    </xf>
    <xf numFmtId="3" fontId="2" fillId="24" borderId="44" xfId="0" applyNumberFormat="1" applyFont="1" applyFill="1" applyBorder="1" applyAlignment="1">
      <alignment horizontal="right" vertical="center" wrapText="1" indent="1"/>
    </xf>
    <xf numFmtId="3" fontId="2" fillId="24" borderId="31" xfId="0" applyNumberFormat="1" applyFont="1" applyFill="1" applyBorder="1" applyAlignment="1">
      <alignment horizontal="right" vertical="center" wrapText="1" indent="1"/>
    </xf>
    <xf numFmtId="3" fontId="2" fillId="24" borderId="53" xfId="0" applyNumberFormat="1" applyFont="1" applyFill="1" applyBorder="1" applyAlignment="1">
      <alignment horizontal="right" vertical="center" wrapText="1" indent="1"/>
    </xf>
    <xf numFmtId="3" fontId="2" fillId="24" borderId="64" xfId="0" applyNumberFormat="1" applyFont="1" applyFill="1" applyBorder="1" applyAlignment="1">
      <alignment horizontal="right" vertical="center" wrapText="1" indent="1"/>
    </xf>
    <xf numFmtId="0" fontId="8" fillId="0" borderId="52" xfId="0" applyFont="1" applyBorder="1" applyAlignment="1">
      <alignment wrapText="1"/>
    </xf>
    <xf numFmtId="0" fontId="8" fillId="0" borderId="27" xfId="0" applyFont="1" applyBorder="1" applyAlignment="1">
      <alignment wrapText="1"/>
    </xf>
    <xf numFmtId="0" fontId="8" fillId="0" borderId="0" xfId="0" applyFont="1" applyBorder="1" applyAlignment="1">
      <alignment horizontal="left" wrapText="1"/>
    </xf>
    <xf numFmtId="0" fontId="8" fillId="0" borderId="49" xfId="0" applyFont="1" applyBorder="1" applyAlignment="1">
      <alignment horizontal="left" wrapText="1"/>
    </xf>
    <xf numFmtId="0" fontId="8" fillId="0" borderId="52" xfId="0" applyFont="1" applyBorder="1" applyAlignment="1">
      <alignment horizontal="left" wrapText="1"/>
    </xf>
    <xf numFmtId="0" fontId="8" fillId="0" borderId="27" xfId="0" applyFont="1" applyBorder="1" applyAlignment="1">
      <alignment horizontal="left" wrapText="1"/>
    </xf>
    <xf numFmtId="0" fontId="8" fillId="0" borderId="23" xfId="35" applyFont="1" applyBorder="1" applyAlignment="1" applyProtection="1">
      <alignment horizontal="left" vertical="center" indent="1"/>
    </xf>
    <xf numFmtId="0" fontId="8" fillId="0" borderId="60" xfId="35" applyFont="1" applyBorder="1" applyAlignment="1" applyProtection="1">
      <alignment horizontal="left" vertical="center" indent="1"/>
    </xf>
    <xf numFmtId="0" fontId="12" fillId="46" borderId="66" xfId="0" applyFont="1" applyFill="1" applyBorder="1" applyAlignment="1">
      <alignment horizontal="center" vertical="center" wrapText="1"/>
    </xf>
    <xf numFmtId="0" fontId="74" fillId="46" borderId="67" xfId="0" applyFont="1" applyFill="1" applyBorder="1" applyAlignment="1">
      <alignment horizontal="center" vertical="center" wrapText="1"/>
    </xf>
    <xf numFmtId="0" fontId="74" fillId="46" borderId="68" xfId="0" applyFont="1" applyFill="1" applyBorder="1" applyAlignment="1">
      <alignment horizontal="center" vertical="center" wrapText="1"/>
    </xf>
    <xf numFmtId="0" fontId="12" fillId="0" borderId="66" xfId="0" applyFont="1" applyFill="1" applyBorder="1" applyAlignment="1">
      <alignment horizontal="center" vertical="center" wrapText="1"/>
    </xf>
    <xf numFmtId="0" fontId="12" fillId="0" borderId="68" xfId="0" applyFont="1" applyFill="1" applyBorder="1" applyAlignment="1">
      <alignment horizontal="center" vertical="center" wrapText="1"/>
    </xf>
    <xf numFmtId="0" fontId="12" fillId="0" borderId="67" xfId="0" applyFont="1" applyFill="1" applyBorder="1" applyAlignment="1">
      <alignment horizontal="center" vertical="center" wrapText="1"/>
    </xf>
    <xf numFmtId="0" fontId="12" fillId="0" borderId="63" xfId="0" applyFont="1" applyBorder="1" applyAlignment="1">
      <alignment horizontal="center"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4" fillId="0" borderId="30" xfId="0" applyFont="1" applyBorder="1" applyAlignment="1">
      <alignment horizontal="center" vertical="center" wrapText="1"/>
    </xf>
    <xf numFmtId="0" fontId="70" fillId="0" borderId="31" xfId="0" applyFont="1" applyBorder="1"/>
    <xf numFmtId="0" fontId="70" fillId="0" borderId="36" xfId="0" applyFont="1" applyBorder="1"/>
    <xf numFmtId="0" fontId="7" fillId="0" borderId="75" xfId="0" applyFont="1" applyBorder="1" applyAlignment="1">
      <alignment horizontal="left" vertical="center" wrapText="1" indent="1"/>
    </xf>
    <xf numFmtId="0" fontId="7" fillId="0" borderId="50" xfId="0" applyFont="1" applyBorder="1" applyAlignment="1">
      <alignment horizontal="left" vertical="center" wrapText="1" indent="1"/>
    </xf>
    <xf numFmtId="0" fontId="7" fillId="0" borderId="54" xfId="0" applyFont="1" applyBorder="1" applyAlignment="1">
      <alignment horizontal="left" vertical="center" wrapText="1" inden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6" xfId="0" applyFont="1" applyBorder="1" applyAlignment="1">
      <alignment horizontal="center" vertical="center" wrapText="1"/>
    </xf>
    <xf numFmtId="0" fontId="7" fillId="0" borderId="22" xfId="0" applyFont="1" applyBorder="1" applyAlignment="1">
      <alignment horizontal="left" vertical="center" wrapText="1" indent="1"/>
    </xf>
    <xf numFmtId="0" fontId="7" fillId="0" borderId="29" xfId="0" applyFont="1" applyBorder="1" applyAlignment="1">
      <alignment horizontal="left" vertical="center" wrapText="1" indent="1"/>
    </xf>
    <xf numFmtId="0" fontId="7" fillId="0" borderId="34" xfId="0" applyFont="1" applyBorder="1" applyAlignment="1">
      <alignment horizontal="left" vertical="center" wrapText="1" indent="1"/>
    </xf>
    <xf numFmtId="49" fontId="3" fillId="0" borderId="35" xfId="0" applyNumberFormat="1" applyFont="1" applyBorder="1" applyAlignment="1">
      <alignment horizontal="left" wrapText="1"/>
    </xf>
    <xf numFmtId="49" fontId="3" fillId="0" borderId="46" xfId="0" applyNumberFormat="1" applyFont="1" applyBorder="1" applyAlignment="1">
      <alignment horizontal="left" wrapText="1"/>
    </xf>
    <xf numFmtId="49" fontId="3" fillId="0" borderId="47" xfId="0" applyNumberFormat="1" applyFont="1" applyBorder="1" applyAlignment="1">
      <alignment horizontal="left" wrapText="1"/>
    </xf>
    <xf numFmtId="49" fontId="3" fillId="0" borderId="37" xfId="0" applyNumberFormat="1" applyFont="1" applyBorder="1" applyAlignment="1">
      <alignment horizontal="left" wrapText="1"/>
    </xf>
    <xf numFmtId="49" fontId="3" fillId="0" borderId="50" xfId="0" applyNumberFormat="1" applyFont="1" applyBorder="1" applyAlignment="1">
      <alignment horizontal="left" wrapText="1"/>
    </xf>
    <xf numFmtId="49" fontId="3" fillId="0" borderId="32" xfId="0" applyNumberFormat="1" applyFont="1" applyBorder="1" applyAlignment="1">
      <alignment horizontal="left" wrapTex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6" xfId="0" applyFont="1" applyBorder="1" applyAlignment="1">
      <alignment horizontal="center" vertical="center"/>
    </xf>
    <xf numFmtId="0" fontId="2" fillId="0" borderId="15" xfId="0"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4" fillId="0" borderId="20" xfId="0" applyFont="1" applyBorder="1" applyAlignment="1">
      <alignment horizontal="center" vertical="center"/>
    </xf>
    <xf numFmtId="0" fontId="4" fillId="0" borderId="27" xfId="0" applyFont="1" applyBorder="1" applyAlignment="1">
      <alignment horizontal="center" vertical="center"/>
    </xf>
    <xf numFmtId="0" fontId="4" fillId="0" borderId="38" xfId="0" applyFont="1" applyBorder="1" applyAlignment="1">
      <alignment horizontal="center" vertical="center"/>
    </xf>
    <xf numFmtId="0" fontId="134" fillId="0" borderId="0" xfId="0" applyFont="1" applyFill="1" applyBorder="1" applyAlignment="1">
      <alignment horizontal="left"/>
    </xf>
    <xf numFmtId="0" fontId="84" fillId="0" borderId="0" xfId="90" applyFont="1" applyFill="1" applyAlignment="1">
      <alignment horizontal="center" wrapText="1"/>
    </xf>
    <xf numFmtId="0" fontId="12" fillId="0" borderId="69" xfId="90" applyFont="1" applyBorder="1" applyAlignment="1">
      <alignment horizontal="center" vertical="center"/>
    </xf>
    <xf numFmtId="0" fontId="12" fillId="0" borderId="70" xfId="90" applyFont="1" applyBorder="1" applyAlignment="1">
      <alignment horizontal="center" vertical="center"/>
    </xf>
    <xf numFmtId="0" fontId="12" fillId="0" borderId="71" xfId="90" applyFont="1" applyBorder="1" applyAlignment="1">
      <alignment horizontal="center" vertical="center"/>
    </xf>
    <xf numFmtId="0" fontId="7" fillId="0" borderId="61" xfId="90" applyFont="1" applyBorder="1" applyAlignment="1">
      <alignment horizontal="left" vertical="center" wrapText="1" indent="1"/>
    </xf>
    <xf numFmtId="0" fontId="7" fillId="0" borderId="72" xfId="90" applyFont="1" applyBorder="1" applyAlignment="1">
      <alignment horizontal="left" vertical="center" wrapText="1" indent="1"/>
    </xf>
    <xf numFmtId="0" fontId="7" fillId="0" borderId="41" xfId="90" applyFont="1" applyBorder="1" applyAlignment="1">
      <alignment horizontal="left" vertical="center" wrapText="1" indent="1"/>
    </xf>
    <xf numFmtId="0" fontId="2" fillId="0" borderId="15" xfId="90" applyFont="1" applyBorder="1" applyAlignment="1">
      <alignment horizontal="center" vertical="center" wrapText="1"/>
    </xf>
    <xf numFmtId="49" fontId="2" fillId="0" borderId="19" xfId="90" applyNumberFormat="1" applyFont="1" applyBorder="1" applyAlignment="1">
      <alignment horizontal="center" vertical="center" wrapText="1"/>
    </xf>
    <xf numFmtId="49" fontId="2" fillId="0" borderId="29" xfId="90" applyNumberFormat="1" applyFont="1" applyBorder="1" applyAlignment="1">
      <alignment horizontal="center" vertical="center" wrapText="1"/>
    </xf>
    <xf numFmtId="0" fontId="4" fillId="0" borderId="13" xfId="90" applyFont="1" applyBorder="1" applyAlignment="1">
      <alignment horizontal="center" vertical="center"/>
    </xf>
    <xf numFmtId="0" fontId="4" fillId="0" borderId="20" xfId="90" applyFont="1" applyBorder="1" applyAlignment="1">
      <alignment horizontal="center" vertical="center"/>
    </xf>
    <xf numFmtId="0" fontId="4" fillId="0" borderId="38" xfId="90" applyFont="1" applyBorder="1" applyAlignment="1">
      <alignment horizontal="center" vertical="center"/>
    </xf>
    <xf numFmtId="0" fontId="124" fillId="0" borderId="0" xfId="90" applyFont="1" applyFill="1" applyBorder="1" applyAlignment="1">
      <alignment horizontal="left" vertical="top" wrapText="1"/>
    </xf>
    <xf numFmtId="0" fontId="12" fillId="0" borderId="12" xfId="0" applyFont="1" applyBorder="1" applyAlignment="1">
      <alignment horizontal="center" vertical="center" wrapText="1"/>
    </xf>
    <xf numFmtId="0" fontId="12" fillId="0" borderId="0" xfId="0" applyFont="1" applyBorder="1" applyAlignment="1">
      <alignment horizontal="center" vertical="center" wrapText="1"/>
    </xf>
    <xf numFmtId="0" fontId="7" fillId="0" borderId="61" xfId="0" applyFont="1" applyBorder="1" applyAlignment="1">
      <alignment horizontal="left" vertical="center" wrapText="1" indent="1"/>
    </xf>
    <xf numFmtId="0" fontId="7" fillId="0" borderId="72" xfId="0" applyFont="1" applyBorder="1" applyAlignment="1">
      <alignment horizontal="left" vertical="center" wrapText="1" indent="1"/>
    </xf>
    <xf numFmtId="0" fontId="7" fillId="0" borderId="41" xfId="0" applyFont="1" applyBorder="1" applyAlignment="1">
      <alignment horizontal="left" vertical="center" wrapText="1" indent="1"/>
    </xf>
    <xf numFmtId="0" fontId="2" fillId="0" borderId="37" xfId="0" applyFont="1" applyBorder="1" applyAlignment="1">
      <alignment horizontal="center" vertical="center" wrapText="1"/>
    </xf>
    <xf numFmtId="0" fontId="2" fillId="0" borderId="20" xfId="0" applyFont="1" applyBorder="1" applyAlignment="1">
      <alignment horizontal="center" vertical="center" wrapText="1"/>
    </xf>
    <xf numFmtId="49" fontId="3" fillId="0" borderId="20" xfId="0" applyNumberFormat="1" applyFont="1" applyBorder="1" applyAlignment="1">
      <alignment horizontal="left"/>
    </xf>
    <xf numFmtId="49" fontId="3" fillId="0" borderId="52" xfId="0" applyNumberFormat="1" applyFont="1" applyBorder="1" applyAlignment="1">
      <alignment horizontal="left"/>
    </xf>
    <xf numFmtId="0" fontId="2" fillId="0" borderId="29" xfId="0" applyFont="1" applyBorder="1" applyAlignment="1">
      <alignment horizontal="center" vertical="center" wrapText="1"/>
    </xf>
    <xf numFmtId="0" fontId="2" fillId="36" borderId="29" xfId="0" applyFont="1" applyFill="1" applyBorder="1" applyAlignment="1">
      <alignment horizontal="center" vertical="center" wrapText="1"/>
    </xf>
    <xf numFmtId="0" fontId="2" fillId="36" borderId="13"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75"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22" xfId="0" applyFont="1" applyBorder="1" applyAlignment="1">
      <alignment horizontal="center" vertical="center" textRotation="90" wrapText="1"/>
    </xf>
    <xf numFmtId="0" fontId="2" fillId="0" borderId="15" xfId="0" applyFont="1" applyBorder="1" applyAlignment="1">
      <alignment horizontal="center" vertical="center" textRotation="90" wrapText="1"/>
    </xf>
    <xf numFmtId="0" fontId="87" fillId="0" borderId="23" xfId="0" applyFont="1" applyBorder="1" applyAlignment="1">
      <alignment horizontal="center" vertical="center" wrapText="1"/>
    </xf>
    <xf numFmtId="0" fontId="87" fillId="0" borderId="15" xfId="0" applyFont="1" applyBorder="1" applyAlignment="1">
      <alignment horizontal="center" vertical="center" wrapText="1"/>
    </xf>
    <xf numFmtId="0" fontId="87" fillId="0" borderId="16" xfId="0" applyFont="1" applyBorder="1" applyAlignment="1">
      <alignment horizontal="center" vertical="center" wrapText="1"/>
    </xf>
    <xf numFmtId="0" fontId="87" fillId="0" borderId="25" xfId="0" applyFont="1" applyBorder="1" applyAlignment="1">
      <alignment horizontal="center" vertical="center" wrapText="1"/>
    </xf>
    <xf numFmtId="0" fontId="87" fillId="0" borderId="13" xfId="0" applyFont="1" applyBorder="1" applyAlignment="1">
      <alignment horizontal="center" vertical="center" wrapText="1"/>
    </xf>
    <xf numFmtId="0" fontId="87" fillId="0" borderId="17" xfId="0" applyFont="1" applyBorder="1" applyAlignment="1">
      <alignment horizontal="center" vertical="center" wrapText="1"/>
    </xf>
    <xf numFmtId="0" fontId="87" fillId="0" borderId="24" xfId="0" applyFont="1" applyBorder="1" applyAlignment="1">
      <alignment horizontal="center" vertical="center" wrapText="1"/>
    </xf>
    <xf numFmtId="0" fontId="87" fillId="0" borderId="14" xfId="0" applyFont="1" applyBorder="1" applyAlignment="1">
      <alignment horizontal="center" vertical="center" wrapText="1"/>
    </xf>
    <xf numFmtId="0" fontId="87" fillId="0" borderId="18" xfId="0" applyFont="1" applyBorder="1" applyAlignment="1">
      <alignment horizontal="center" vertical="center" wrapText="1"/>
    </xf>
    <xf numFmtId="0" fontId="118" fillId="0" borderId="0" xfId="0" applyFont="1" applyAlignment="1">
      <alignment horizontal="left" vertical="center" wrapText="1"/>
    </xf>
    <xf numFmtId="49" fontId="8" fillId="0" borderId="20" xfId="0" applyNumberFormat="1" applyFont="1" applyBorder="1" applyAlignment="1">
      <alignment horizontal="left"/>
    </xf>
    <xf numFmtId="49" fontId="8" fillId="0" borderId="52" xfId="0" applyNumberFormat="1" applyFont="1" applyBorder="1" applyAlignment="1">
      <alignment horizontal="left"/>
    </xf>
    <xf numFmtId="49" fontId="8" fillId="0" borderId="27" xfId="0" applyNumberFormat="1" applyFont="1" applyBorder="1" applyAlignment="1">
      <alignment horizontal="left"/>
    </xf>
    <xf numFmtId="0" fontId="104" fillId="0" borderId="12" xfId="0" applyFont="1" applyBorder="1" applyAlignment="1">
      <alignment horizontal="center" vertical="center" wrapText="1"/>
    </xf>
    <xf numFmtId="0" fontId="104" fillId="0" borderId="0" xfId="0" applyFont="1" applyBorder="1" applyAlignment="1">
      <alignment horizontal="center" vertical="center" wrapText="1"/>
    </xf>
    <xf numFmtId="49" fontId="86" fillId="0" borderId="29" xfId="0" applyNumberFormat="1" applyFont="1" applyBorder="1" applyAlignment="1">
      <alignment horizontal="center" vertical="center" wrapText="1"/>
    </xf>
    <xf numFmtId="49" fontId="86" fillId="0" borderId="13" xfId="0" applyNumberFormat="1" applyFont="1" applyBorder="1" applyAlignment="1">
      <alignment horizontal="center" vertical="center" wrapText="1"/>
    </xf>
    <xf numFmtId="0" fontId="81" fillId="0" borderId="12" xfId="40" applyFont="1" applyBorder="1" applyAlignment="1">
      <alignment horizontal="center" vertical="center" wrapText="1"/>
    </xf>
    <xf numFmtId="0" fontId="81" fillId="0" borderId="75" xfId="40" applyFont="1" applyBorder="1" applyAlignment="1">
      <alignment horizontal="center" vertical="center" wrapText="1"/>
    </xf>
    <xf numFmtId="49" fontId="3" fillId="0" borderId="27" xfId="0" applyNumberFormat="1" applyFont="1" applyBorder="1" applyAlignment="1">
      <alignment horizontal="left"/>
    </xf>
    <xf numFmtId="0" fontId="115" fillId="48" borderId="57" xfId="40" applyFont="1" applyFill="1" applyBorder="1" applyAlignment="1">
      <alignment horizontal="center" vertical="center" wrapText="1"/>
    </xf>
    <xf numFmtId="0" fontId="115" fillId="48" borderId="45" xfId="40" applyFont="1" applyFill="1" applyBorder="1" applyAlignment="1">
      <alignment horizontal="center" vertical="center" wrapText="1"/>
    </xf>
    <xf numFmtId="0" fontId="7" fillId="0" borderId="63" xfId="41" applyFont="1" applyBorder="1" applyAlignment="1">
      <alignment horizontal="center" vertical="center"/>
    </xf>
    <xf numFmtId="0" fontId="7" fillId="0" borderId="58" xfId="41" applyFont="1" applyBorder="1" applyAlignment="1">
      <alignment horizontal="center" vertical="center"/>
    </xf>
    <xf numFmtId="0" fontId="7" fillId="0" borderId="59" xfId="41" applyFont="1" applyBorder="1" applyAlignment="1">
      <alignment horizontal="center" vertical="center"/>
    </xf>
    <xf numFmtId="0" fontId="81" fillId="0" borderId="66" xfId="41" applyFont="1" applyBorder="1" applyAlignment="1">
      <alignment horizontal="left" vertical="center" wrapText="1" indent="1"/>
    </xf>
    <xf numFmtId="0" fontId="81" fillId="0" borderId="67" xfId="41" applyFont="1" applyBorder="1" applyAlignment="1">
      <alignment horizontal="left" vertical="center" wrapText="1" indent="1"/>
    </xf>
    <xf numFmtId="0" fontId="81" fillId="0" borderId="68" xfId="41" applyFont="1" applyBorder="1" applyAlignment="1">
      <alignment horizontal="left" vertical="center" wrapText="1" indent="1"/>
    </xf>
    <xf numFmtId="0" fontId="105" fillId="0" borderId="0" xfId="41" applyFont="1" applyBorder="1" applyAlignment="1">
      <alignment horizontal="left" wrapText="1"/>
    </xf>
    <xf numFmtId="0" fontId="25" fillId="0" borderId="35" xfId="0" applyFont="1" applyBorder="1" applyAlignment="1">
      <alignment horizontal="left" vertical="center"/>
    </xf>
    <xf numFmtId="0" fontId="25" fillId="0" borderId="46" xfId="0" applyFont="1" applyBorder="1" applyAlignment="1">
      <alignment horizontal="left" vertical="center"/>
    </xf>
    <xf numFmtId="0" fontId="25" fillId="0" borderId="47" xfId="0" applyFont="1" applyBorder="1" applyAlignment="1">
      <alignment horizontal="left" vertical="center"/>
    </xf>
    <xf numFmtId="0" fontId="25" fillId="0" borderId="37" xfId="0" applyFont="1" applyBorder="1" applyAlignment="1">
      <alignment horizontal="left" vertical="center"/>
    </xf>
    <xf numFmtId="0" fontId="25" fillId="0" borderId="50" xfId="0" applyFont="1" applyBorder="1" applyAlignment="1">
      <alignment horizontal="left" vertical="center"/>
    </xf>
    <xf numFmtId="0" fontId="25" fillId="0" borderId="32" xfId="0" applyFont="1" applyBorder="1" applyAlignment="1">
      <alignment horizontal="left" vertical="center"/>
    </xf>
    <xf numFmtId="0" fontId="12" fillId="0" borderId="69"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7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38" xfId="0"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7" fillId="0" borderId="40" xfId="0" applyFont="1" applyBorder="1" applyAlignment="1">
      <alignment horizontal="left" vertical="center" wrapText="1" indent="1"/>
    </xf>
    <xf numFmtId="0" fontId="7" fillId="0" borderId="72" xfId="0" applyFont="1" applyBorder="1" applyAlignment="1">
      <alignment horizontal="center" vertical="center" wrapText="1"/>
    </xf>
    <xf numFmtId="0" fontId="7" fillId="0" borderId="41" xfId="0" applyFont="1" applyBorder="1" applyAlignment="1">
      <alignment horizontal="center" vertical="center" wrapText="1"/>
    </xf>
    <xf numFmtId="0" fontId="134" fillId="0" borderId="46" xfId="0" applyFont="1" applyFill="1" applyBorder="1" applyAlignment="1">
      <alignment horizontal="left" vertical="top" wrapText="1"/>
    </xf>
    <xf numFmtId="0" fontId="25" fillId="0" borderId="37" xfId="0" applyFont="1" applyBorder="1" applyAlignment="1">
      <alignment horizontal="left" vertical="center" wrapText="1"/>
    </xf>
    <xf numFmtId="0" fontId="25" fillId="0" borderId="50" xfId="0" applyFont="1" applyBorder="1" applyAlignment="1">
      <alignment horizontal="left" vertical="center" wrapText="1"/>
    </xf>
    <xf numFmtId="0" fontId="25" fillId="0" borderId="32" xfId="0" applyFont="1" applyBorder="1" applyAlignment="1">
      <alignment horizontal="left"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4" xfId="0" applyFont="1" applyBorder="1" applyAlignment="1">
      <alignment horizontal="center" vertical="center" wrapText="1"/>
    </xf>
    <xf numFmtId="0" fontId="7" fillId="0" borderId="62" xfId="0" applyFont="1" applyBorder="1" applyAlignment="1">
      <alignment horizontal="left" vertical="center" wrapText="1" indent="1"/>
    </xf>
    <xf numFmtId="0" fontId="7" fillId="0" borderId="52" xfId="0" applyFont="1" applyBorder="1" applyAlignment="1">
      <alignment horizontal="left" vertical="center" wrapText="1" indent="1"/>
    </xf>
    <xf numFmtId="0" fontId="7" fillId="0" borderId="38" xfId="0" applyFont="1" applyBorder="1" applyAlignment="1">
      <alignment horizontal="left" vertical="center" wrapText="1" indent="1"/>
    </xf>
    <xf numFmtId="0" fontId="134" fillId="0" borderId="46" xfId="0" applyFont="1" applyFill="1" applyBorder="1" applyAlignment="1">
      <alignment horizontal="left"/>
    </xf>
    <xf numFmtId="0" fontId="25" fillId="0" borderId="37" xfId="40" applyFont="1" applyBorder="1" applyAlignment="1">
      <alignment horizontal="left" vertical="center"/>
    </xf>
    <xf numFmtId="0" fontId="25" fillId="0" borderId="50" xfId="40" applyFont="1" applyBorder="1" applyAlignment="1">
      <alignment horizontal="left" vertical="center"/>
    </xf>
    <xf numFmtId="0" fontId="25" fillId="0" borderId="32" xfId="40" applyFont="1" applyBorder="1" applyAlignment="1">
      <alignment horizontal="left" vertical="center"/>
    </xf>
    <xf numFmtId="0" fontId="4" fillId="0" borderId="69" xfId="40" applyFont="1" applyBorder="1" applyAlignment="1">
      <alignment horizontal="center" vertical="center" wrapText="1"/>
    </xf>
    <xf numFmtId="0" fontId="4" fillId="0" borderId="70" xfId="40" applyFont="1" applyBorder="1" applyAlignment="1">
      <alignment horizontal="center" vertical="center"/>
    </xf>
    <xf numFmtId="0" fontId="4" fillId="0" borderId="71" xfId="40" applyFont="1" applyBorder="1" applyAlignment="1">
      <alignment horizontal="center" vertical="center"/>
    </xf>
    <xf numFmtId="0" fontId="7" fillId="0" borderId="23" xfId="40" applyFont="1" applyBorder="1" applyAlignment="1">
      <alignment horizontal="left" vertical="center" wrapText="1" indent="1"/>
    </xf>
    <xf numFmtId="0" fontId="7" fillId="0" borderId="25" xfId="40" applyFont="1" applyBorder="1" applyAlignment="1">
      <alignment horizontal="left" vertical="center" wrapText="1" indent="1"/>
    </xf>
    <xf numFmtId="0" fontId="7" fillId="0" borderId="24" xfId="40" applyFont="1" applyBorder="1" applyAlignment="1">
      <alignment horizontal="left" vertical="center" wrapText="1" indent="1"/>
    </xf>
    <xf numFmtId="0" fontId="25" fillId="0" borderId="35" xfId="40" applyFont="1" applyBorder="1" applyAlignment="1">
      <alignment horizontal="left" vertical="center"/>
    </xf>
    <xf numFmtId="0" fontId="25" fillId="0" borderId="46" xfId="40" applyFont="1" applyBorder="1" applyAlignment="1">
      <alignment horizontal="left" vertical="center"/>
    </xf>
    <xf numFmtId="0" fontId="25" fillId="0" borderId="47" xfId="40" applyFont="1" applyBorder="1" applyAlignment="1">
      <alignment horizontal="left" vertical="center"/>
    </xf>
    <xf numFmtId="0" fontId="25" fillId="36" borderId="48" xfId="40" applyFont="1" applyFill="1" applyBorder="1" applyAlignment="1">
      <alignment horizontal="left" vertical="center"/>
    </xf>
    <xf numFmtId="0" fontId="25" fillId="36" borderId="0" xfId="40" applyFont="1" applyFill="1" applyBorder="1" applyAlignment="1">
      <alignment horizontal="left" vertical="center"/>
    </xf>
    <xf numFmtId="0" fontId="25" fillId="36" borderId="49" xfId="40" applyFont="1" applyFill="1" applyBorder="1" applyAlignment="1">
      <alignment horizontal="left" vertical="center"/>
    </xf>
    <xf numFmtId="0" fontId="25" fillId="0" borderId="48" xfId="40" applyFont="1" applyBorder="1" applyAlignment="1">
      <alignment horizontal="left" vertical="center"/>
    </xf>
    <xf numFmtId="0" fontId="25" fillId="0" borderId="0" xfId="40" applyFont="1" applyBorder="1" applyAlignment="1">
      <alignment horizontal="left" vertical="center"/>
    </xf>
    <xf numFmtId="0" fontId="25" fillId="0" borderId="49" xfId="40" applyFont="1" applyBorder="1" applyAlignment="1">
      <alignment horizontal="left" vertical="center"/>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6" xfId="0"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134" fillId="0" borderId="67" xfId="0" applyFont="1" applyFill="1" applyBorder="1" applyAlignment="1">
      <alignment horizontal="left" vertical="top" wrapText="1"/>
    </xf>
    <xf numFmtId="49" fontId="86" fillId="36" borderId="34" xfId="0" applyNumberFormat="1" applyFont="1" applyFill="1" applyBorder="1" applyAlignment="1">
      <alignment horizontal="center" vertical="center" wrapText="1"/>
    </xf>
    <xf numFmtId="49" fontId="86" fillId="36" borderId="14" xfId="0" applyNumberFormat="1" applyFont="1" applyFill="1" applyBorder="1" applyAlignment="1">
      <alignment horizontal="center" vertical="center" wrapText="1"/>
    </xf>
    <xf numFmtId="0" fontId="4" fillId="0" borderId="63"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49" fontId="86" fillId="36" borderId="29" xfId="0" applyNumberFormat="1" applyFont="1" applyFill="1" applyBorder="1" applyAlignment="1">
      <alignment horizontal="center" vertical="center" wrapText="1"/>
    </xf>
    <xf numFmtId="49" fontId="86" fillId="36" borderId="13" xfId="0" applyNumberFormat="1" applyFont="1" applyFill="1" applyBorder="1" applyAlignment="1">
      <alignment horizontal="center" vertical="center" wrapText="1"/>
    </xf>
    <xf numFmtId="49" fontId="86" fillId="49" borderId="29" xfId="0" applyNumberFormat="1" applyFont="1" applyFill="1" applyBorder="1" applyAlignment="1">
      <alignment horizontal="center" vertical="center" wrapText="1"/>
    </xf>
    <xf numFmtId="49" fontId="86" fillId="49" borderId="13" xfId="0" applyNumberFormat="1" applyFont="1" applyFill="1" applyBorder="1" applyAlignment="1">
      <alignment horizontal="center" vertical="center" wrapText="1"/>
    </xf>
    <xf numFmtId="0" fontId="134" fillId="0" borderId="0"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5" fillId="0" borderId="0" xfId="0" applyFont="1" applyFill="1" applyBorder="1" applyAlignment="1">
      <alignment horizontal="left" wrapText="1"/>
    </xf>
    <xf numFmtId="0" fontId="4" fillId="0" borderId="63"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7" fillId="0" borderId="61" xfId="0" applyFont="1" applyFill="1" applyBorder="1" applyAlignment="1">
      <alignment horizontal="left" vertical="center" wrapText="1" indent="1"/>
    </xf>
    <xf numFmtId="0" fontId="7" fillId="0" borderId="72" xfId="0" applyFont="1" applyFill="1" applyBorder="1" applyAlignment="1">
      <alignment horizontal="left" vertical="center" wrapText="1" indent="1"/>
    </xf>
    <xf numFmtId="0" fontId="7" fillId="0" borderId="67" xfId="0" applyFont="1" applyFill="1" applyBorder="1" applyAlignment="1">
      <alignment horizontal="left" vertical="center" wrapText="1" indent="1"/>
    </xf>
    <xf numFmtId="0" fontId="7" fillId="0" borderId="41" xfId="0" applyFont="1" applyFill="1" applyBorder="1" applyAlignment="1">
      <alignment horizontal="left" vertical="center" wrapText="1" indent="1"/>
    </xf>
    <xf numFmtId="0" fontId="75" fillId="0" borderId="15" xfId="0" applyFont="1" applyFill="1" applyBorder="1" applyAlignment="1">
      <alignment horizontal="center" vertical="center" wrapText="1"/>
    </xf>
    <xf numFmtId="49" fontId="2" fillId="0" borderId="19" xfId="0" applyNumberFormat="1" applyFont="1" applyFill="1" applyBorder="1" applyAlignment="1">
      <alignment horizontal="center" vertical="center" wrapText="1"/>
    </xf>
    <xf numFmtId="49" fontId="2" fillId="0" borderId="29" xfId="0" applyNumberFormat="1" applyFont="1" applyFill="1" applyBorder="1" applyAlignment="1">
      <alignment horizontal="center" vertical="center" wrapText="1"/>
    </xf>
    <xf numFmtId="0" fontId="2" fillId="0" borderId="27" xfId="0" applyFont="1" applyFill="1" applyBorder="1" applyAlignment="1">
      <alignment horizontal="center" vertical="center" wrapText="1"/>
    </xf>
    <xf numFmtId="0" fontId="134" fillId="0" borderId="67" xfId="0" applyFont="1" applyFill="1" applyBorder="1" applyAlignment="1">
      <alignment horizontal="left" vertical="center" wrapText="1"/>
    </xf>
    <xf numFmtId="0" fontId="4" fillId="0" borderId="30" xfId="43" applyFont="1" applyBorder="1" applyAlignment="1">
      <alignment horizontal="center" vertical="center" wrapText="1"/>
    </xf>
    <xf numFmtId="0" fontId="4" fillId="0" borderId="31" xfId="43" applyFont="1" applyBorder="1" applyAlignment="1">
      <alignment horizontal="center" vertical="center" wrapText="1"/>
    </xf>
    <xf numFmtId="0" fontId="4" fillId="0" borderId="36" xfId="43" applyFont="1" applyBorder="1" applyAlignment="1">
      <alignment horizontal="center" vertical="center" wrapText="1"/>
    </xf>
    <xf numFmtId="0" fontId="7" fillId="0" borderId="29" xfId="0" applyFont="1" applyBorder="1" applyAlignment="1">
      <alignment horizontal="center" vertical="center" wrapText="1"/>
    </xf>
    <xf numFmtId="0" fontId="7" fillId="0" borderId="34"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5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6" xfId="0" applyFont="1" applyBorder="1" applyAlignment="1">
      <alignment horizontal="center" vertical="center" wrapText="1"/>
    </xf>
    <xf numFmtId="0" fontId="134" fillId="0" borderId="0" xfId="0" applyFont="1" applyFill="1" applyBorder="1" applyAlignment="1">
      <alignment horizontal="left" vertical="top" wrapText="1"/>
    </xf>
    <xf numFmtId="0" fontId="93" fillId="0" borderId="46" xfId="0" applyFont="1" applyBorder="1" applyAlignment="1">
      <alignment horizontal="left" vertical="center" wrapText="1"/>
    </xf>
    <xf numFmtId="0" fontId="30" fillId="0" borderId="35" xfId="0" applyFont="1" applyBorder="1" applyAlignment="1">
      <alignment horizontal="left" vertical="center"/>
    </xf>
    <xf numFmtId="0" fontId="30" fillId="0" borderId="46" xfId="0" applyFont="1" applyBorder="1" applyAlignment="1">
      <alignment horizontal="left" vertical="center"/>
    </xf>
    <xf numFmtId="0" fontId="30" fillId="0" borderId="47" xfId="0" applyFont="1" applyBorder="1" applyAlignment="1">
      <alignment horizontal="left" vertical="center"/>
    </xf>
    <xf numFmtId="0" fontId="30" fillId="0" borderId="37" xfId="0" applyFont="1" applyBorder="1" applyAlignment="1">
      <alignment horizontal="left" vertical="center"/>
    </xf>
    <xf numFmtId="0" fontId="30" fillId="0" borderId="50" xfId="0" applyFont="1" applyBorder="1" applyAlignment="1">
      <alignment horizontal="left" vertical="center"/>
    </xf>
    <xf numFmtId="0" fontId="30" fillId="0" borderId="32" xfId="0" applyFont="1" applyBorder="1" applyAlignment="1">
      <alignment horizontal="left" vertical="center"/>
    </xf>
    <xf numFmtId="0" fontId="4" fillId="0" borderId="70" xfId="40" applyFont="1" applyBorder="1" applyAlignment="1">
      <alignment horizontal="center" vertical="center" wrapText="1"/>
    </xf>
    <xf numFmtId="0" fontId="4" fillId="0" borderId="74" xfId="40" applyFont="1" applyBorder="1" applyAlignment="1">
      <alignment horizontal="center" vertical="center" wrapText="1"/>
    </xf>
    <xf numFmtId="0" fontId="4" fillId="0" borderId="71" xfId="40" applyFont="1" applyBorder="1" applyAlignment="1">
      <alignment horizontal="center" vertical="center" wrapText="1"/>
    </xf>
    <xf numFmtId="0" fontId="7" fillId="0" borderId="30" xfId="40" applyFont="1" applyBorder="1" applyAlignment="1">
      <alignment horizontal="left" vertical="center" wrapText="1" indent="1"/>
    </xf>
    <xf numFmtId="0" fontId="7" fillId="0" borderId="31" xfId="40" applyFont="1" applyBorder="1" applyAlignment="1">
      <alignment horizontal="left" vertical="center" wrapText="1" indent="1"/>
    </xf>
    <xf numFmtId="0" fontId="7" fillId="0" borderId="53" xfId="40" applyFont="1" applyBorder="1" applyAlignment="1">
      <alignment horizontal="left" vertical="center" wrapText="1" indent="1"/>
    </xf>
    <xf numFmtId="0" fontId="7" fillId="0" borderId="36" xfId="40" applyFont="1" applyBorder="1" applyAlignment="1">
      <alignment horizontal="left" vertical="center" wrapText="1" indent="1"/>
    </xf>
    <xf numFmtId="0" fontId="7" fillId="0" borderId="29" xfId="40" applyFont="1" applyBorder="1" applyAlignment="1">
      <alignment horizontal="center" vertical="center" wrapText="1"/>
    </xf>
    <xf numFmtId="0" fontId="25" fillId="0" borderId="13" xfId="40" applyFont="1" applyBorder="1" applyAlignment="1">
      <alignment horizontal="left" vertical="center" wrapText="1"/>
    </xf>
    <xf numFmtId="49" fontId="2" fillId="0" borderId="37" xfId="40" applyNumberFormat="1" applyFont="1" applyBorder="1" applyAlignment="1">
      <alignment horizontal="center" vertical="center" wrapText="1"/>
    </xf>
    <xf numFmtId="49" fontId="2" fillId="0" borderId="13" xfId="40" applyNumberFormat="1" applyFont="1" applyBorder="1" applyAlignment="1">
      <alignment horizontal="center" vertical="center" wrapText="1"/>
    </xf>
    <xf numFmtId="3" fontId="7" fillId="0" borderId="22" xfId="45" applyNumberFormat="1" applyFont="1" applyBorder="1" applyAlignment="1">
      <alignment horizontal="center" vertical="center" wrapText="1"/>
    </xf>
    <xf numFmtId="3" fontId="7" fillId="0" borderId="15" xfId="45" applyNumberFormat="1" applyFont="1" applyBorder="1" applyAlignment="1">
      <alignment horizontal="center" vertical="center" wrapText="1"/>
    </xf>
    <xf numFmtId="0" fontId="4" fillId="0" borderId="29" xfId="0" applyFont="1" applyBorder="1" applyAlignment="1">
      <alignment horizontal="center" vertical="center" wrapText="1"/>
    </xf>
    <xf numFmtId="0" fontId="4" fillId="0" borderId="34" xfId="0" applyFont="1" applyBorder="1" applyAlignment="1">
      <alignment horizontal="center" vertical="center" wrapText="1"/>
    </xf>
    <xf numFmtId="3" fontId="12" fillId="0" borderId="63" xfId="45" applyNumberFormat="1" applyFont="1" applyBorder="1" applyAlignment="1">
      <alignment horizontal="center" vertical="center" wrapText="1"/>
    </xf>
    <xf numFmtId="3" fontId="12" fillId="0" borderId="58" xfId="45" applyNumberFormat="1" applyFont="1" applyBorder="1" applyAlignment="1">
      <alignment horizontal="center" vertical="center" wrapText="1"/>
    </xf>
    <xf numFmtId="3" fontId="12" fillId="0" borderId="59" xfId="45" applyNumberFormat="1" applyFont="1" applyBorder="1" applyAlignment="1">
      <alignment horizontal="center" vertical="center" wrapText="1"/>
    </xf>
    <xf numFmtId="0" fontId="59" fillId="32" borderId="15" xfId="42" applyFont="1" applyFill="1" applyBorder="1" applyAlignment="1"/>
    <xf numFmtId="0" fontId="59" fillId="32" borderId="13" xfId="42" applyFont="1" applyFill="1" applyBorder="1" applyAlignment="1"/>
    <xf numFmtId="0" fontId="59" fillId="0" borderId="15" xfId="42" applyFont="1" applyBorder="1" applyAlignment="1"/>
    <xf numFmtId="0" fontId="59" fillId="0" borderId="13" xfId="42" applyFont="1" applyBorder="1" applyAlignment="1"/>
    <xf numFmtId="0" fontId="59" fillId="32" borderId="16" xfId="42" applyFont="1" applyFill="1" applyBorder="1" applyAlignment="1"/>
    <xf numFmtId="0" fontId="59" fillId="32" borderId="17" xfId="42" applyFont="1" applyFill="1" applyBorder="1" applyAlignment="1"/>
    <xf numFmtId="3" fontId="12" fillId="0" borderId="63" xfId="44" applyNumberFormat="1" applyFont="1" applyBorder="1" applyAlignment="1">
      <alignment horizontal="center" vertical="center" wrapText="1"/>
    </xf>
    <xf numFmtId="3" fontId="12" fillId="0" borderId="58" xfId="44" applyNumberFormat="1" applyFont="1" applyBorder="1" applyAlignment="1">
      <alignment horizontal="center" vertical="center" wrapText="1"/>
    </xf>
    <xf numFmtId="3" fontId="12" fillId="0" borderId="59" xfId="44" applyNumberFormat="1" applyFont="1" applyBorder="1" applyAlignment="1">
      <alignment horizontal="center" vertical="center" wrapText="1"/>
    </xf>
    <xf numFmtId="3" fontId="7" fillId="0" borderId="63" xfId="44" applyNumberFormat="1" applyFont="1" applyBorder="1" applyAlignment="1">
      <alignment horizontal="left" vertical="center" wrapText="1" indent="1"/>
    </xf>
    <xf numFmtId="3" fontId="7" fillId="0" borderId="58" xfId="44" applyNumberFormat="1" applyFont="1" applyBorder="1" applyAlignment="1">
      <alignment horizontal="left" vertical="center" wrapText="1" indent="1"/>
    </xf>
    <xf numFmtId="3" fontId="7" fillId="0" borderId="59" xfId="44" applyNumberFormat="1" applyFont="1" applyBorder="1" applyAlignment="1">
      <alignment horizontal="left" vertical="center" wrapText="1" indent="1"/>
    </xf>
    <xf numFmtId="0" fontId="7" fillId="0" borderId="63" xfId="0" applyFont="1" applyBorder="1" applyAlignment="1">
      <alignment horizontal="left" vertical="center" wrapText="1"/>
    </xf>
    <xf numFmtId="0" fontId="7" fillId="0" borderId="58" xfId="0" applyFont="1" applyBorder="1" applyAlignment="1">
      <alignment horizontal="left" vertical="center" wrapText="1"/>
    </xf>
    <xf numFmtId="0" fontId="7" fillId="0" borderId="59" xfId="0" applyFont="1" applyBorder="1" applyAlignment="1">
      <alignment horizontal="left" vertical="center" wrapText="1"/>
    </xf>
    <xf numFmtId="0" fontId="12" fillId="0" borderId="66" xfId="0" applyNumberFormat="1" applyFont="1" applyBorder="1" applyAlignment="1">
      <alignment horizontal="center" vertical="center" wrapText="1"/>
    </xf>
    <xf numFmtId="0" fontId="12" fillId="0" borderId="67" xfId="0" applyNumberFormat="1" applyFont="1" applyBorder="1" applyAlignment="1">
      <alignment horizontal="center" vertical="center" wrapText="1"/>
    </xf>
    <xf numFmtId="0" fontId="12" fillId="0" borderId="68" xfId="0" applyNumberFormat="1" applyFont="1" applyBorder="1" applyAlignment="1">
      <alignment horizontal="center" vertical="center" wrapText="1"/>
    </xf>
    <xf numFmtId="0" fontId="59" fillId="32" borderId="30" xfId="42" applyFont="1" applyFill="1" applyBorder="1" applyAlignment="1">
      <alignment horizontal="left" vertical="center" indent="1"/>
    </xf>
    <xf numFmtId="0" fontId="59" fillId="32" borderId="31" xfId="42" applyFont="1" applyFill="1" applyBorder="1" applyAlignment="1">
      <alignment horizontal="left" vertical="center" indent="1"/>
    </xf>
    <xf numFmtId="0" fontId="8" fillId="0" borderId="50" xfId="0" applyFont="1" applyBorder="1" applyAlignment="1">
      <alignment horizontal="left"/>
    </xf>
    <xf numFmtId="0" fontId="4" fillId="0" borderId="61"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40" xfId="0" applyFont="1" applyBorder="1" applyAlignment="1">
      <alignment horizontal="center" vertical="center" wrapText="1"/>
    </xf>
  </cellXfs>
  <cellStyles count="117">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Čiarka" xfId="27" builtinId="3"/>
    <cellStyle name="čiarky 2" xfId="28" xr:uid="{00000000-0005-0000-0000-00001B000000}"/>
    <cellStyle name="čiarky 2 2" xfId="104" xr:uid="{00000000-0005-0000-0000-00001C000000}"/>
    <cellStyle name="čiarky 2 3" xfId="91" xr:uid="{00000000-0005-0000-0000-00001B000000}"/>
    <cellStyle name="Explanatory Text" xfId="29" xr:uid="{00000000-0005-0000-0000-00001C000000}"/>
    <cellStyle name="Good" xfId="30" xr:uid="{00000000-0005-0000-0000-00001D000000}"/>
    <cellStyle name="Heading 1" xfId="31" xr:uid="{00000000-0005-0000-0000-00001E000000}"/>
    <cellStyle name="Heading 2" xfId="32" xr:uid="{00000000-0005-0000-0000-00001F000000}"/>
    <cellStyle name="Heading 3" xfId="33" xr:uid="{00000000-0005-0000-0000-000020000000}"/>
    <cellStyle name="Heading 4" xfId="34" xr:uid="{00000000-0005-0000-0000-000021000000}"/>
    <cellStyle name="Hypertextové prepojenie" xfId="35" builtinId="8"/>
    <cellStyle name="Check Cell" xfId="36" xr:uid="{00000000-0005-0000-0000-000023000000}"/>
    <cellStyle name="Input" xfId="37" xr:uid="{00000000-0005-0000-0000-000024000000}"/>
    <cellStyle name="Linked Cell" xfId="38" xr:uid="{00000000-0005-0000-0000-000025000000}"/>
    <cellStyle name="Neutral" xfId="39" xr:uid="{00000000-0005-0000-0000-000026000000}"/>
    <cellStyle name="Normálna" xfId="0" builtinId="0"/>
    <cellStyle name="Normálna 2" xfId="40" xr:uid="{00000000-0005-0000-0000-000028000000}"/>
    <cellStyle name="Normálna 2 2" xfId="105" xr:uid="{00000000-0005-0000-0000-00002A000000}"/>
    <cellStyle name="Normálna 2 3" xfId="92" xr:uid="{00000000-0005-0000-0000-000029000000}"/>
    <cellStyle name="Normálna 3" xfId="90" xr:uid="{00000000-0005-0000-0000-000029000000}"/>
    <cellStyle name="normálne 2" xfId="41" xr:uid="{00000000-0005-0000-0000-00002A000000}"/>
    <cellStyle name="normálne 3" xfId="42" xr:uid="{00000000-0005-0000-0000-00002B000000}"/>
    <cellStyle name="normálne 3 2" xfId="106" xr:uid="{00000000-0005-0000-0000-00002E000000}"/>
    <cellStyle name="normálne 3 3" xfId="93" xr:uid="{00000000-0005-0000-0000-00002D000000}"/>
    <cellStyle name="normálne 4" xfId="43" xr:uid="{00000000-0005-0000-0000-00002C000000}"/>
    <cellStyle name="normálne 4 2" xfId="107" xr:uid="{00000000-0005-0000-0000-000030000000}"/>
    <cellStyle name="normálne 4 3" xfId="94" xr:uid="{00000000-0005-0000-0000-00002F000000}"/>
    <cellStyle name="normálne_Databazy_VVŠ_2007_ severská" xfId="44" xr:uid="{00000000-0005-0000-0000-00002D000000}"/>
    <cellStyle name="normálne_sprava_VVŠ_2004_tabuľky_vláda" xfId="45" xr:uid="{00000000-0005-0000-0000-00002E000000}"/>
    <cellStyle name="normální_List1" xfId="46" xr:uid="{00000000-0005-0000-0000-00002F000000}"/>
    <cellStyle name="Note" xfId="47" xr:uid="{00000000-0005-0000-0000-000030000000}"/>
    <cellStyle name="Note 2" xfId="108" xr:uid="{00000000-0005-0000-0000-000035000000}"/>
    <cellStyle name="Note 3" xfId="95" xr:uid="{00000000-0005-0000-0000-000034000000}"/>
    <cellStyle name="Output" xfId="48" xr:uid="{00000000-0005-0000-0000-000031000000}"/>
    <cellStyle name="SAPBEXaggData" xfId="49" xr:uid="{00000000-0005-0000-0000-000032000000}"/>
    <cellStyle name="SAPBEXaggDataEmph" xfId="50" xr:uid="{00000000-0005-0000-0000-000033000000}"/>
    <cellStyle name="SAPBEXaggItem" xfId="51" xr:uid="{00000000-0005-0000-0000-000034000000}"/>
    <cellStyle name="SAPBEXaggItemX" xfId="52" xr:uid="{00000000-0005-0000-0000-000035000000}"/>
    <cellStyle name="SAPBEXexcBad7" xfId="53" xr:uid="{00000000-0005-0000-0000-000036000000}"/>
    <cellStyle name="SAPBEXexcBad8" xfId="54" xr:uid="{00000000-0005-0000-0000-000037000000}"/>
    <cellStyle name="SAPBEXexcBad9" xfId="55" xr:uid="{00000000-0005-0000-0000-000038000000}"/>
    <cellStyle name="SAPBEXexcCritical4" xfId="56" xr:uid="{00000000-0005-0000-0000-000039000000}"/>
    <cellStyle name="SAPBEXexcCritical5" xfId="57" xr:uid="{00000000-0005-0000-0000-00003A000000}"/>
    <cellStyle name="SAPBEXexcCritical6" xfId="58" xr:uid="{00000000-0005-0000-0000-00003B000000}"/>
    <cellStyle name="SAPBEXexcGood1" xfId="59" xr:uid="{00000000-0005-0000-0000-00003C000000}"/>
    <cellStyle name="SAPBEXexcGood2" xfId="60" xr:uid="{00000000-0005-0000-0000-00003D000000}"/>
    <cellStyle name="SAPBEXexcGood3" xfId="61" xr:uid="{00000000-0005-0000-0000-00003E000000}"/>
    <cellStyle name="SAPBEXfilterDrill" xfId="62" xr:uid="{00000000-0005-0000-0000-00003F000000}"/>
    <cellStyle name="SAPBEXfilterItem" xfId="63" xr:uid="{00000000-0005-0000-0000-000040000000}"/>
    <cellStyle name="SAPBEXfilterText" xfId="64" xr:uid="{00000000-0005-0000-0000-000041000000}"/>
    <cellStyle name="SAPBEXformats" xfId="65" xr:uid="{00000000-0005-0000-0000-000042000000}"/>
    <cellStyle name="SAPBEXheaderItem" xfId="66" xr:uid="{00000000-0005-0000-0000-000043000000}"/>
    <cellStyle name="SAPBEXheaderText" xfId="67" xr:uid="{00000000-0005-0000-0000-000044000000}"/>
    <cellStyle name="SAPBEXHLevel0" xfId="68" xr:uid="{00000000-0005-0000-0000-000045000000}"/>
    <cellStyle name="SAPBEXHLevel0 2" xfId="109" xr:uid="{00000000-0005-0000-0000-00004B000000}"/>
    <cellStyle name="SAPBEXHLevel0 3" xfId="96" xr:uid="{00000000-0005-0000-0000-00004A000000}"/>
    <cellStyle name="SAPBEXHLevel0X" xfId="69" xr:uid="{00000000-0005-0000-0000-000046000000}"/>
    <cellStyle name="SAPBEXHLevel0X 2" xfId="110" xr:uid="{00000000-0005-0000-0000-00004D000000}"/>
    <cellStyle name="SAPBEXHLevel0X 3" xfId="97" xr:uid="{00000000-0005-0000-0000-00004C000000}"/>
    <cellStyle name="SAPBEXHLevel1" xfId="70" xr:uid="{00000000-0005-0000-0000-000047000000}"/>
    <cellStyle name="SAPBEXHLevel1 2" xfId="111" xr:uid="{00000000-0005-0000-0000-00004F000000}"/>
    <cellStyle name="SAPBEXHLevel1 3" xfId="98" xr:uid="{00000000-0005-0000-0000-00004E000000}"/>
    <cellStyle name="SAPBEXHLevel1X" xfId="71" xr:uid="{00000000-0005-0000-0000-000048000000}"/>
    <cellStyle name="SAPBEXHLevel1X 2" xfId="112" xr:uid="{00000000-0005-0000-0000-000051000000}"/>
    <cellStyle name="SAPBEXHLevel1X 3" xfId="99" xr:uid="{00000000-0005-0000-0000-000050000000}"/>
    <cellStyle name="SAPBEXHLevel2" xfId="72" xr:uid="{00000000-0005-0000-0000-000049000000}"/>
    <cellStyle name="SAPBEXHLevel2 2" xfId="113" xr:uid="{00000000-0005-0000-0000-000053000000}"/>
    <cellStyle name="SAPBEXHLevel2 3" xfId="100" xr:uid="{00000000-0005-0000-0000-000052000000}"/>
    <cellStyle name="SAPBEXHLevel2X" xfId="73" xr:uid="{00000000-0005-0000-0000-00004A000000}"/>
    <cellStyle name="SAPBEXHLevel2X 2" xfId="114" xr:uid="{00000000-0005-0000-0000-000055000000}"/>
    <cellStyle name="SAPBEXHLevel2X 3" xfId="101" xr:uid="{00000000-0005-0000-0000-000054000000}"/>
    <cellStyle name="SAPBEXHLevel3" xfId="74" xr:uid="{00000000-0005-0000-0000-00004B000000}"/>
    <cellStyle name="SAPBEXHLevel3 2" xfId="115" xr:uid="{00000000-0005-0000-0000-000057000000}"/>
    <cellStyle name="SAPBEXHLevel3 3" xfId="102" xr:uid="{00000000-0005-0000-0000-000056000000}"/>
    <cellStyle name="SAPBEXHLevel3X" xfId="75" xr:uid="{00000000-0005-0000-0000-00004C000000}"/>
    <cellStyle name="SAPBEXHLevel3X 2" xfId="116" xr:uid="{00000000-0005-0000-0000-000059000000}"/>
    <cellStyle name="SAPBEXHLevel3X 3" xfId="103" xr:uid="{00000000-0005-0000-0000-000058000000}"/>
    <cellStyle name="SAPBEXchaText" xfId="76" xr:uid="{00000000-0005-0000-0000-00004D000000}"/>
    <cellStyle name="SAPBEXresData" xfId="77" xr:uid="{00000000-0005-0000-0000-00004E000000}"/>
    <cellStyle name="SAPBEXresDataEmph" xfId="78" xr:uid="{00000000-0005-0000-0000-00004F000000}"/>
    <cellStyle name="SAPBEXresItem" xfId="79" xr:uid="{00000000-0005-0000-0000-000050000000}"/>
    <cellStyle name="SAPBEXresItemX" xfId="80" xr:uid="{00000000-0005-0000-0000-000051000000}"/>
    <cellStyle name="SAPBEXstdData" xfId="81" xr:uid="{00000000-0005-0000-0000-000052000000}"/>
    <cellStyle name="SAPBEXstdDataEmph" xfId="82" xr:uid="{00000000-0005-0000-0000-000053000000}"/>
    <cellStyle name="SAPBEXstdItem" xfId="83" xr:uid="{00000000-0005-0000-0000-000054000000}"/>
    <cellStyle name="SAPBEXstdItemX" xfId="84" xr:uid="{00000000-0005-0000-0000-000055000000}"/>
    <cellStyle name="SAPBEXtitle" xfId="85" xr:uid="{00000000-0005-0000-0000-000056000000}"/>
    <cellStyle name="SAPBEXundefined" xfId="86" xr:uid="{00000000-0005-0000-0000-000057000000}"/>
    <cellStyle name="Title" xfId="87" xr:uid="{00000000-0005-0000-0000-000058000000}"/>
    <cellStyle name="Total" xfId="88" xr:uid="{00000000-0005-0000-0000-000059000000}"/>
    <cellStyle name="Warning Text" xfId="89" xr:uid="{00000000-0005-0000-0000-00005A000000}"/>
  </cellStyles>
  <dxfs count="0"/>
  <tableStyles count="0" defaultTableStyle="TableStyleMedium9" defaultPivotStyle="PivotStyleLight16"/>
  <colors>
    <mruColors>
      <color rgb="FF0000FF"/>
      <color rgb="FFCCFFCC"/>
      <color rgb="FFCCFF99"/>
      <color rgb="FF99FFCC"/>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emilia.severska/AppData/d.pejkovicova/AppData/Local/Microsoft/Windows/INetCache/beata.gondarova/AppData/Documents%20and%20Settings/peter.viest/Local%20Settings/Temporary%20Internet%20Files/Documents%20and%20Settings/Rok_2008/V&#253;ro&#269;n&#233;_spr&#225;vy_2007/Tabu&#318;ky_VV&#352;_2007_pr&#225;zdne.xl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tabColor indexed="35"/>
  </sheetPr>
  <dimension ref="A1:R29"/>
  <sheetViews>
    <sheetView zoomScale="90" zoomScaleNormal="90" workbookViewId="0">
      <pane xSplit="1" ySplit="1" topLeftCell="B2" activePane="bottomRight" state="frozen"/>
      <selection pane="topRight" activeCell="B1" sqref="B1"/>
      <selection pane="bottomLeft" activeCell="A3" sqref="A3"/>
      <selection pane="bottomRight" activeCell="A20" sqref="A20:XFD20"/>
    </sheetView>
  </sheetViews>
  <sheetFormatPr defaultColWidth="9.140625" defaultRowHeight="15.75" x14ac:dyDescent="0.25"/>
  <cols>
    <col min="1" max="1" width="13.7109375" style="353" customWidth="1"/>
    <col min="2" max="16" width="9.140625" style="86"/>
    <col min="17" max="17" width="10.28515625" style="86" customWidth="1"/>
    <col min="18" max="18" width="19.42578125" style="86" customWidth="1"/>
    <col min="19" max="16384" width="9.140625" style="86"/>
  </cols>
  <sheetData>
    <row r="1" spans="1:18" ht="23.25" customHeight="1" x14ac:dyDescent="0.25">
      <c r="A1" s="184"/>
      <c r="B1" s="354" t="s">
        <v>1085</v>
      </c>
      <c r="C1" s="344"/>
      <c r="D1" s="344"/>
      <c r="E1" s="344"/>
      <c r="F1" s="344"/>
      <c r="G1" s="344"/>
      <c r="H1" s="344"/>
      <c r="I1" s="344"/>
      <c r="J1" s="344"/>
      <c r="K1" s="344"/>
      <c r="L1" s="345"/>
      <c r="M1" s="346"/>
      <c r="N1" s="346"/>
      <c r="O1" s="346"/>
      <c r="P1" s="346"/>
      <c r="Q1" s="347"/>
    </row>
    <row r="2" spans="1:18" ht="23.1" customHeight="1" x14ac:dyDescent="0.25">
      <c r="A2" s="205" t="s">
        <v>12</v>
      </c>
      <c r="B2" s="186" t="s">
        <v>1086</v>
      </c>
      <c r="C2" s="186"/>
      <c r="D2" s="186"/>
      <c r="E2" s="186"/>
      <c r="F2" s="186"/>
      <c r="G2" s="186"/>
      <c r="H2" s="186"/>
      <c r="I2" s="186"/>
      <c r="J2" s="186"/>
      <c r="K2" s="186"/>
      <c r="L2" s="186"/>
      <c r="M2" s="186"/>
      <c r="N2" s="186"/>
      <c r="O2" s="186"/>
      <c r="P2" s="186"/>
      <c r="Q2" s="349"/>
    </row>
    <row r="3" spans="1:18" ht="23.1" customHeight="1" x14ac:dyDescent="0.25">
      <c r="A3" s="205" t="s">
        <v>653</v>
      </c>
      <c r="B3" s="186" t="s">
        <v>1087</v>
      </c>
      <c r="C3" s="186"/>
      <c r="D3" s="186"/>
      <c r="E3" s="186"/>
      <c r="F3" s="186"/>
      <c r="G3" s="186"/>
      <c r="H3" s="186"/>
      <c r="I3" s="186"/>
      <c r="J3" s="186"/>
      <c r="K3" s="186"/>
      <c r="L3" s="186"/>
      <c r="M3" s="186"/>
      <c r="N3" s="186"/>
      <c r="O3" s="186"/>
      <c r="P3" s="186"/>
      <c r="Q3" s="349"/>
    </row>
    <row r="4" spans="1:18" ht="23.1" customHeight="1" x14ac:dyDescent="0.25">
      <c r="A4" s="205" t="s">
        <v>786</v>
      </c>
      <c r="B4" s="206" t="s">
        <v>785</v>
      </c>
      <c r="C4" s="206"/>
      <c r="D4" s="186"/>
      <c r="E4" s="186"/>
      <c r="F4" s="186"/>
      <c r="G4" s="186"/>
      <c r="H4" s="186"/>
      <c r="I4" s="186"/>
      <c r="J4" s="186"/>
      <c r="K4" s="186"/>
      <c r="L4" s="186"/>
      <c r="M4" s="186"/>
      <c r="N4" s="186"/>
      <c r="O4" s="186"/>
      <c r="P4" s="186"/>
      <c r="Q4" s="349"/>
      <c r="R4" s="518"/>
    </row>
    <row r="5" spans="1:18" ht="39.75" customHeight="1" x14ac:dyDescent="0.25">
      <c r="A5" s="204" t="s">
        <v>277</v>
      </c>
      <c r="B5" s="767" t="s">
        <v>1088</v>
      </c>
      <c r="C5" s="767"/>
      <c r="D5" s="767"/>
      <c r="E5" s="767"/>
      <c r="F5" s="767"/>
      <c r="G5" s="767"/>
      <c r="H5" s="767"/>
      <c r="I5" s="767"/>
      <c r="J5" s="767"/>
      <c r="K5" s="767"/>
      <c r="L5" s="767"/>
      <c r="M5" s="767"/>
      <c r="N5" s="767"/>
      <c r="O5" s="767"/>
      <c r="P5" s="767"/>
      <c r="Q5" s="768"/>
    </row>
    <row r="6" spans="1:18" ht="23.1" customHeight="1" x14ac:dyDescent="0.25">
      <c r="A6" s="204" t="s">
        <v>178</v>
      </c>
      <c r="B6" s="206" t="s">
        <v>1089</v>
      </c>
      <c r="C6" s="206"/>
      <c r="D6" s="206"/>
      <c r="E6" s="206"/>
      <c r="F6" s="206"/>
      <c r="G6" s="206"/>
      <c r="H6" s="206"/>
      <c r="I6" s="206"/>
      <c r="J6" s="206"/>
      <c r="K6" s="206"/>
      <c r="L6" s="206"/>
      <c r="M6" s="206"/>
      <c r="N6" s="206"/>
      <c r="O6" s="206"/>
      <c r="P6" s="206"/>
      <c r="Q6" s="350"/>
    </row>
    <row r="7" spans="1:18" ht="23.1" customHeight="1" x14ac:dyDescent="0.25">
      <c r="A7" s="204" t="s">
        <v>179</v>
      </c>
      <c r="B7" s="303" t="s">
        <v>1090</v>
      </c>
      <c r="C7" s="206"/>
      <c r="D7" s="206"/>
      <c r="E7" s="206"/>
      <c r="F7" s="206"/>
      <c r="G7" s="206"/>
      <c r="H7" s="206"/>
      <c r="I7" s="206"/>
      <c r="J7" s="206"/>
      <c r="K7" s="206"/>
      <c r="L7" s="206"/>
      <c r="M7" s="206"/>
      <c r="N7" s="206"/>
      <c r="O7" s="206"/>
      <c r="P7" s="206"/>
      <c r="Q7" s="350"/>
    </row>
    <row r="8" spans="1:18" ht="23.1" customHeight="1" x14ac:dyDescent="0.25">
      <c r="A8" s="185" t="s">
        <v>180</v>
      </c>
      <c r="B8" s="183" t="s">
        <v>1091</v>
      </c>
      <c r="C8" s="183"/>
      <c r="D8" s="183"/>
      <c r="E8" s="183"/>
      <c r="F8" s="183"/>
      <c r="G8" s="183"/>
      <c r="H8" s="183"/>
      <c r="I8" s="183"/>
      <c r="J8" s="183"/>
      <c r="K8" s="183"/>
      <c r="L8" s="183"/>
      <c r="M8" s="183"/>
      <c r="N8" s="183"/>
      <c r="O8" s="183"/>
      <c r="P8" s="183"/>
      <c r="Q8" s="348"/>
    </row>
    <row r="9" spans="1:18" ht="23.1" customHeight="1" x14ac:dyDescent="0.25">
      <c r="A9" s="204" t="s">
        <v>181</v>
      </c>
      <c r="B9" s="206" t="s">
        <v>1092</v>
      </c>
      <c r="C9" s="206"/>
      <c r="D9" s="206"/>
      <c r="E9" s="206"/>
      <c r="F9" s="206"/>
      <c r="G9" s="206"/>
      <c r="H9" s="206"/>
      <c r="I9" s="206"/>
      <c r="J9" s="206"/>
      <c r="K9" s="206"/>
      <c r="L9" s="206"/>
      <c r="M9" s="206"/>
      <c r="N9" s="206"/>
      <c r="O9" s="206"/>
      <c r="P9" s="206"/>
      <c r="Q9" s="350"/>
    </row>
    <row r="10" spans="1:18" ht="23.1" customHeight="1" x14ac:dyDescent="0.25">
      <c r="A10" s="204" t="s">
        <v>182</v>
      </c>
      <c r="B10" s="206" t="s">
        <v>1093</v>
      </c>
      <c r="C10" s="206"/>
      <c r="D10" s="206"/>
      <c r="E10" s="206"/>
      <c r="F10" s="206"/>
      <c r="G10" s="206"/>
      <c r="H10" s="206"/>
      <c r="I10" s="206"/>
      <c r="J10" s="206"/>
      <c r="K10" s="206"/>
      <c r="L10" s="206"/>
      <c r="M10" s="206"/>
      <c r="N10" s="206"/>
      <c r="O10" s="206"/>
      <c r="P10" s="206"/>
      <c r="Q10" s="350"/>
    </row>
    <row r="11" spans="1:18" ht="23.1" customHeight="1" x14ac:dyDescent="0.25">
      <c r="A11" s="185" t="s">
        <v>796</v>
      </c>
      <c r="B11" s="183" t="s">
        <v>1094</v>
      </c>
      <c r="C11" s="183"/>
      <c r="D11" s="183"/>
      <c r="E11" s="183"/>
      <c r="F11" s="183"/>
      <c r="G11" s="183"/>
      <c r="H11" s="183"/>
      <c r="I11" s="183"/>
      <c r="J11" s="183"/>
      <c r="K11" s="183"/>
      <c r="L11" s="183"/>
      <c r="M11" s="183"/>
      <c r="N11" s="183"/>
      <c r="O11" s="183"/>
      <c r="P11" s="183"/>
      <c r="Q11" s="348"/>
    </row>
    <row r="12" spans="1:18" ht="23.1" customHeight="1" x14ac:dyDescent="0.25">
      <c r="A12" s="204" t="s">
        <v>183</v>
      </c>
      <c r="B12" s="206" t="s">
        <v>1095</v>
      </c>
      <c r="C12" s="206"/>
      <c r="D12" s="206"/>
      <c r="E12" s="206"/>
      <c r="F12" s="206"/>
      <c r="G12" s="206"/>
      <c r="H12" s="206"/>
      <c r="I12" s="206"/>
      <c r="J12" s="206"/>
      <c r="K12" s="206"/>
      <c r="L12" s="206"/>
      <c r="M12" s="206"/>
      <c r="N12" s="206"/>
      <c r="O12" s="206"/>
      <c r="P12" s="206"/>
      <c r="Q12" s="350"/>
      <c r="R12" s="292"/>
    </row>
    <row r="13" spans="1:18" ht="23.1" customHeight="1" x14ac:dyDescent="0.25">
      <c r="A13" s="204" t="s">
        <v>165</v>
      </c>
      <c r="B13" s="206" t="s">
        <v>1096</v>
      </c>
      <c r="C13" s="206"/>
      <c r="D13" s="206"/>
      <c r="E13" s="206"/>
      <c r="F13" s="206"/>
      <c r="G13" s="206"/>
      <c r="H13" s="206"/>
      <c r="I13" s="206"/>
      <c r="J13" s="206"/>
      <c r="K13" s="206"/>
      <c r="L13" s="206"/>
      <c r="M13" s="206"/>
      <c r="N13" s="206"/>
      <c r="O13" s="206"/>
      <c r="P13" s="206"/>
      <c r="Q13" s="350"/>
    </row>
    <row r="14" spans="1:18" ht="23.1" customHeight="1" x14ac:dyDescent="0.25">
      <c r="A14" s="603" t="s">
        <v>1233</v>
      </c>
      <c r="B14" s="446" t="s">
        <v>1237</v>
      </c>
      <c r="C14" s="446"/>
      <c r="D14" s="446"/>
      <c r="E14" s="446"/>
      <c r="F14" s="446"/>
      <c r="G14" s="446"/>
      <c r="H14" s="446"/>
      <c r="I14" s="446"/>
      <c r="J14" s="446"/>
      <c r="K14" s="446"/>
      <c r="L14" s="446"/>
      <c r="M14" s="446"/>
      <c r="N14" s="446"/>
      <c r="O14" s="446"/>
      <c r="P14" s="446"/>
      <c r="Q14" s="602"/>
      <c r="R14" s="292" t="s">
        <v>1239</v>
      </c>
    </row>
    <row r="15" spans="1:18" ht="23.1" customHeight="1" x14ac:dyDescent="0.25">
      <c r="A15" s="204" t="s">
        <v>0</v>
      </c>
      <c r="B15" s="206" t="s">
        <v>1097</v>
      </c>
      <c r="C15" s="206"/>
      <c r="D15" s="206"/>
      <c r="E15" s="206"/>
      <c r="F15" s="206"/>
      <c r="G15" s="206"/>
      <c r="H15" s="206"/>
      <c r="I15" s="206"/>
      <c r="J15" s="206"/>
      <c r="K15" s="206"/>
      <c r="L15" s="206"/>
      <c r="M15" s="206"/>
      <c r="N15" s="206"/>
      <c r="O15" s="206"/>
      <c r="P15" s="206"/>
      <c r="Q15" s="350"/>
    </row>
    <row r="16" spans="1:18" ht="23.1" customHeight="1" x14ac:dyDescent="0.25">
      <c r="A16" s="185" t="s">
        <v>1</v>
      </c>
      <c r="B16" s="183" t="s">
        <v>1098</v>
      </c>
      <c r="C16" s="183"/>
      <c r="D16" s="183"/>
      <c r="E16" s="183"/>
      <c r="F16" s="183"/>
      <c r="G16" s="183"/>
      <c r="H16" s="183"/>
      <c r="I16" s="183"/>
      <c r="J16" s="183"/>
      <c r="K16" s="183"/>
      <c r="L16" s="183"/>
      <c r="M16" s="183"/>
      <c r="N16" s="183"/>
      <c r="O16" s="183"/>
      <c r="P16" s="183"/>
      <c r="Q16" s="348"/>
    </row>
    <row r="17" spans="1:17" ht="23.1" customHeight="1" x14ac:dyDescent="0.25">
      <c r="A17" s="204" t="s">
        <v>2</v>
      </c>
      <c r="B17" s="206" t="s">
        <v>1101</v>
      </c>
      <c r="C17" s="206"/>
      <c r="D17" s="206"/>
      <c r="E17" s="206"/>
      <c r="F17" s="206"/>
      <c r="G17" s="206"/>
      <c r="H17" s="206"/>
      <c r="I17" s="206"/>
      <c r="J17" s="206"/>
      <c r="K17" s="206"/>
      <c r="L17" s="206"/>
      <c r="M17" s="206"/>
      <c r="N17" s="206"/>
      <c r="O17" s="206"/>
      <c r="P17" s="206"/>
      <c r="Q17" s="350"/>
    </row>
    <row r="18" spans="1:17" ht="23.1" customHeight="1" x14ac:dyDescent="0.25">
      <c r="A18" s="185" t="s">
        <v>3</v>
      </c>
      <c r="B18" s="183" t="s">
        <v>1099</v>
      </c>
      <c r="C18" s="183"/>
      <c r="D18" s="183"/>
      <c r="E18" s="183"/>
      <c r="F18" s="183"/>
      <c r="G18" s="183"/>
      <c r="H18" s="183"/>
      <c r="I18" s="183"/>
      <c r="J18" s="183"/>
      <c r="K18" s="183"/>
      <c r="L18" s="183"/>
      <c r="M18" s="183"/>
      <c r="N18" s="183"/>
      <c r="O18" s="183"/>
      <c r="P18" s="183"/>
      <c r="Q18" s="348"/>
    </row>
    <row r="19" spans="1:17" ht="23.1" customHeight="1" x14ac:dyDescent="0.25">
      <c r="A19" s="204" t="s">
        <v>4</v>
      </c>
      <c r="B19" s="206" t="s">
        <v>1100</v>
      </c>
      <c r="C19" s="206"/>
      <c r="D19" s="206"/>
      <c r="E19" s="206"/>
      <c r="F19" s="206"/>
      <c r="G19" s="206"/>
      <c r="H19" s="206"/>
      <c r="I19" s="206"/>
      <c r="J19" s="206"/>
      <c r="K19" s="206"/>
      <c r="L19" s="206"/>
      <c r="M19" s="206"/>
      <c r="N19" s="206"/>
      <c r="O19" s="206"/>
      <c r="P19" s="206"/>
      <c r="Q19" s="350"/>
    </row>
    <row r="20" spans="1:17" ht="23.1" customHeight="1" x14ac:dyDescent="0.25">
      <c r="A20" s="185" t="s">
        <v>5</v>
      </c>
      <c r="B20" s="183" t="s">
        <v>1102</v>
      </c>
      <c r="C20" s="183"/>
      <c r="D20" s="183"/>
      <c r="E20" s="183"/>
      <c r="F20" s="183"/>
      <c r="G20" s="183"/>
      <c r="H20" s="183"/>
      <c r="I20" s="183"/>
      <c r="J20" s="183"/>
      <c r="K20" s="183"/>
      <c r="L20" s="183"/>
      <c r="M20" s="183"/>
      <c r="N20" s="183"/>
      <c r="O20" s="183"/>
      <c r="P20" s="183"/>
      <c r="Q20" s="348"/>
    </row>
    <row r="21" spans="1:17" ht="32.450000000000003" customHeight="1" x14ac:dyDescent="0.25">
      <c r="A21" s="204" t="s">
        <v>62</v>
      </c>
      <c r="B21" s="771" t="s">
        <v>1103</v>
      </c>
      <c r="C21" s="771"/>
      <c r="D21" s="771"/>
      <c r="E21" s="771"/>
      <c r="F21" s="771"/>
      <c r="G21" s="771"/>
      <c r="H21" s="771"/>
      <c r="I21" s="771"/>
      <c r="J21" s="771"/>
      <c r="K21" s="771"/>
      <c r="L21" s="771"/>
      <c r="M21" s="771"/>
      <c r="N21" s="771"/>
      <c r="O21" s="771"/>
      <c r="P21" s="771"/>
      <c r="Q21" s="772"/>
    </row>
    <row r="22" spans="1:17" ht="33.6" customHeight="1" x14ac:dyDescent="0.25">
      <c r="A22" s="185" t="s">
        <v>6</v>
      </c>
      <c r="B22" s="769" t="s">
        <v>1104</v>
      </c>
      <c r="C22" s="769"/>
      <c r="D22" s="769"/>
      <c r="E22" s="769"/>
      <c r="F22" s="769"/>
      <c r="G22" s="769"/>
      <c r="H22" s="769"/>
      <c r="I22" s="769"/>
      <c r="J22" s="769"/>
      <c r="K22" s="769"/>
      <c r="L22" s="769"/>
      <c r="M22" s="769"/>
      <c r="N22" s="769"/>
      <c r="O22" s="769"/>
      <c r="P22" s="769"/>
      <c r="Q22" s="770"/>
    </row>
    <row r="23" spans="1:17" ht="23.1" customHeight="1" x14ac:dyDescent="0.25">
      <c r="A23" s="204" t="s">
        <v>7</v>
      </c>
      <c r="B23" s="206" t="s">
        <v>1105</v>
      </c>
      <c r="C23" s="206"/>
      <c r="D23" s="206"/>
      <c r="E23" s="206"/>
      <c r="F23" s="206"/>
      <c r="G23" s="206"/>
      <c r="H23" s="206"/>
      <c r="I23" s="206"/>
      <c r="J23" s="206"/>
      <c r="K23" s="206"/>
      <c r="L23" s="206"/>
      <c r="M23" s="206"/>
      <c r="N23" s="206"/>
      <c r="O23" s="206"/>
      <c r="P23" s="206"/>
      <c r="Q23" s="350"/>
    </row>
    <row r="24" spans="1:17" ht="23.1" customHeight="1" x14ac:dyDescent="0.25">
      <c r="A24" s="204" t="s">
        <v>8</v>
      </c>
      <c r="B24" s="183" t="s">
        <v>1106</v>
      </c>
      <c r="C24" s="183"/>
      <c r="D24" s="183"/>
      <c r="E24" s="183"/>
      <c r="F24" s="183"/>
      <c r="G24" s="183"/>
      <c r="H24" s="183"/>
      <c r="I24" s="183"/>
      <c r="J24" s="183"/>
      <c r="K24" s="183"/>
      <c r="L24" s="183"/>
      <c r="M24" s="183"/>
      <c r="N24" s="183"/>
      <c r="O24" s="183"/>
      <c r="P24" s="183"/>
      <c r="Q24" s="348"/>
    </row>
    <row r="25" spans="1:17" ht="23.1" customHeight="1" x14ac:dyDescent="0.25">
      <c r="A25" s="204" t="s">
        <v>9</v>
      </c>
      <c r="B25" s="206" t="s">
        <v>1107</v>
      </c>
      <c r="C25" s="206"/>
      <c r="D25" s="206"/>
      <c r="E25" s="206"/>
      <c r="F25" s="206"/>
      <c r="G25" s="206"/>
      <c r="H25" s="206"/>
      <c r="I25" s="206"/>
      <c r="J25" s="206"/>
      <c r="K25" s="206"/>
      <c r="L25" s="206"/>
      <c r="M25" s="206"/>
      <c r="N25" s="206"/>
      <c r="O25" s="206"/>
      <c r="P25" s="206"/>
      <c r="Q25" s="350"/>
    </row>
    <row r="26" spans="1:17" ht="23.1" customHeight="1" x14ac:dyDescent="0.25">
      <c r="A26" s="204" t="s">
        <v>495</v>
      </c>
      <c r="B26" s="183" t="s">
        <v>1108</v>
      </c>
      <c r="C26" s="183"/>
      <c r="D26" s="183"/>
      <c r="E26" s="183"/>
      <c r="F26" s="183"/>
      <c r="G26" s="183"/>
      <c r="H26" s="183"/>
      <c r="I26" s="183"/>
      <c r="J26" s="183"/>
      <c r="K26" s="183"/>
      <c r="L26" s="183"/>
      <c r="M26" s="183"/>
      <c r="N26" s="183"/>
      <c r="O26" s="183"/>
      <c r="P26" s="183"/>
      <c r="Q26" s="348"/>
    </row>
    <row r="27" spans="1:17" ht="23.1" customHeight="1" x14ac:dyDescent="0.25">
      <c r="A27" s="204" t="s">
        <v>496</v>
      </c>
      <c r="B27" s="206" t="s">
        <v>1109</v>
      </c>
      <c r="C27" s="343"/>
      <c r="D27" s="343"/>
      <c r="E27" s="343"/>
      <c r="F27" s="343"/>
      <c r="G27" s="343"/>
      <c r="H27" s="343"/>
      <c r="I27" s="343"/>
      <c r="J27" s="343"/>
      <c r="K27" s="343"/>
      <c r="L27" s="343"/>
      <c r="M27" s="343"/>
      <c r="N27" s="343"/>
      <c r="O27" s="343"/>
      <c r="P27" s="343"/>
      <c r="Q27" s="351"/>
    </row>
    <row r="28" spans="1:17" x14ac:dyDescent="0.25">
      <c r="A28" s="352"/>
    </row>
    <row r="29" spans="1:17" x14ac:dyDescent="0.25">
      <c r="A29" s="352"/>
    </row>
  </sheetData>
  <mergeCells count="3">
    <mergeCell ref="B5:Q5"/>
    <mergeCell ref="B22:Q22"/>
    <mergeCell ref="B21:Q21"/>
  </mergeCells>
  <phoneticPr fontId="6" type="noConversion"/>
  <hyperlinks>
    <hyperlink ref="B5" r:id="rId1" display="Tabuľky_VVŠ_2007_prázdne.xls" xr:uid="{00000000-0004-0000-0000-000000000000}"/>
    <hyperlink ref="A7" location="'T3-Výnosy'!A1" display="Tabuľka 3" xr:uid="{00000000-0004-0000-0000-000001000000}"/>
    <hyperlink ref="A6" location="'T2-Ostatné dot mimo MŠ SR'!A1" display="Tabuľka 2" xr:uid="{00000000-0004-0000-0000-000002000000}"/>
    <hyperlink ref="A8" location="'T4-Výnosy zo školného'!A1" display="Tabuľka 4" xr:uid="{00000000-0004-0000-0000-000003000000}"/>
    <hyperlink ref="A5" location="'T1-Dotácie podľa DZ'!A1" display="Tabuľka 1" xr:uid="{00000000-0004-0000-0000-000004000000}"/>
    <hyperlink ref="A9" location="'T5 - Analýza nákladov'!A1" display="Tabuľka 5" xr:uid="{00000000-0004-0000-0000-000005000000}"/>
    <hyperlink ref="A10" location="'T6-Zamestnanci_a_mzdy'!A1" display="Tabuľka 6" xr:uid="{00000000-0004-0000-0000-000006000000}"/>
    <hyperlink ref="A13" location="'T8-Soc_štipendiá'!A1" display="Tabuľka 8" xr:uid="{00000000-0004-0000-0000-000007000000}"/>
    <hyperlink ref="A15" location="'T9_ŠD '!A1" display="Tabuľka 9" xr:uid="{00000000-0004-0000-0000-000008000000}"/>
    <hyperlink ref="A16" location="'T10-ŠJ '!A1" display="Tabuľka 10" xr:uid="{00000000-0004-0000-0000-000009000000}"/>
    <hyperlink ref="A17" location="'T11-Zdroje KV'!A1" display="Tabuľka 11" xr:uid="{00000000-0004-0000-0000-00000A000000}"/>
    <hyperlink ref="A18" location="'T12-KV'!A1" display="Tabuľka 12" xr:uid="{00000000-0004-0000-0000-00000B000000}"/>
    <hyperlink ref="A19" location="'T13-Fondy'!A1" display="Tabuľka 13" xr:uid="{00000000-0004-0000-0000-00000C000000}"/>
    <hyperlink ref="A20" location="'T16 - Štruktúra hotovosti'!A1" display="Tabuľka 16" xr:uid="{00000000-0004-0000-0000-00000D000000}"/>
    <hyperlink ref="A21" location="'T17-Dotácie zo ŠF EU'!A1" display="Tabuľka 17" xr:uid="{00000000-0004-0000-0000-00000E000000}"/>
    <hyperlink ref="A22" location="'T18-Ostatné dotacie z kap MŠ SR'!A1" display="Tabuľka 18" xr:uid="{00000000-0004-0000-0000-00000F000000}"/>
    <hyperlink ref="A23" location="'T19-Štip_ z vlastných '!A1" display="Tabuľka 19" xr:uid="{00000000-0004-0000-0000-000010000000}"/>
    <hyperlink ref="A24" location="'T20_motivačné štipendiá_nová'!A1" display="Tabuľka 20" xr:uid="{00000000-0004-0000-0000-000011000000}"/>
    <hyperlink ref="A25" location="'T21-štruktúra_384'!A1" display="Tabuľka 21" xr:uid="{00000000-0004-0000-0000-000012000000}"/>
    <hyperlink ref="A3" location="Súvzťažnosti!A1" display="Súvzťažnosti" xr:uid="{00000000-0004-0000-0000-000013000000}"/>
    <hyperlink ref="A2" location="Vysvetlivky!A1" display="Vysvetlivky" xr:uid="{00000000-0004-0000-0000-000014000000}"/>
    <hyperlink ref="A26" location="T22_Výnosy_soc_oblasť!Oblasť_tlače" display="Tabuľka_22" xr:uid="{00000000-0004-0000-0000-000015000000}"/>
    <hyperlink ref="A27" location="T23_Náklady_soc_oblasť!A1" display="Tabuľka_­23" xr:uid="{00000000-0004-0000-0000-000016000000}"/>
    <hyperlink ref="A12" location="'T7_Doktorandi '!A1" display="Tabuľka 7" xr:uid="{00000000-0004-0000-0000-000017000000}"/>
    <hyperlink ref="A4" location="'Kódy z CRŠ'!A1" display="Kódy z CRŠ" xr:uid="{00000000-0004-0000-0000-000018000000}"/>
    <hyperlink ref="A11" location="'T6a-Zamestnanci_a_mzdy (ženy)'!A1" display="Tabuľka 6a" xr:uid="{00000000-0004-0000-0000-000019000000}"/>
    <hyperlink ref="A14" location="'T8a-Teh_štipendiá'!A1" display="Tabuľka 8a" xr:uid="{00000000-0004-0000-0000-00001A000000}"/>
  </hyperlinks>
  <pageMargins left="0.70866141732283472" right="0.43307086614173229" top="0.39" bottom="0.23622047244094491" header="0.23622047244094491" footer="0.19685039370078741"/>
  <pageSetup paperSize="9" scale="71"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992"/>
  <sheetViews>
    <sheetView zoomScale="70" zoomScaleNormal="70" zoomScaleSheetLayoutView="80" workbookViewId="0">
      <pane xSplit="2" ySplit="5" topLeftCell="C66" activePane="bottomRight" state="frozen"/>
      <selection pane="topRight" activeCell="C1" sqref="C1"/>
      <selection pane="bottomLeft" activeCell="A6" sqref="A6"/>
      <selection pane="bottomRight" activeCell="I92" sqref="I92"/>
    </sheetView>
  </sheetViews>
  <sheetFormatPr defaultColWidth="9.140625" defaultRowHeight="15.75" x14ac:dyDescent="0.25"/>
  <cols>
    <col min="1" max="1" width="8.42578125" style="566" customWidth="1"/>
    <col min="2" max="2" width="74.140625" style="567" customWidth="1"/>
    <col min="3" max="3" width="18" style="534" customWidth="1"/>
    <col min="4" max="7" width="17" style="534" customWidth="1"/>
    <col min="8" max="8" width="18" style="534" customWidth="1"/>
    <col min="9" max="9" width="15.7109375" style="535" customWidth="1"/>
    <col min="10" max="10" width="16.7109375" style="534" customWidth="1"/>
    <col min="11" max="11" width="9.140625" style="534"/>
    <col min="12" max="12" width="8.85546875" style="534" customWidth="1"/>
    <col min="13" max="16384" width="9.140625" style="534"/>
  </cols>
  <sheetData>
    <row r="1" spans="1:15" ht="35.1" customHeight="1" thickBot="1" x14ac:dyDescent="0.3">
      <c r="A1" s="813" t="s">
        <v>1203</v>
      </c>
      <c r="B1" s="814"/>
      <c r="C1" s="814"/>
      <c r="D1" s="814"/>
      <c r="E1" s="814"/>
      <c r="F1" s="814"/>
      <c r="G1" s="814"/>
      <c r="H1" s="815"/>
      <c r="I1" s="533"/>
    </row>
    <row r="2" spans="1:15" ht="32.450000000000003" customHeight="1" x14ac:dyDescent="0.25">
      <c r="A2" s="816" t="s">
        <v>1252</v>
      </c>
      <c r="B2" s="817"/>
      <c r="C2" s="817"/>
      <c r="D2" s="817"/>
      <c r="E2" s="817"/>
      <c r="F2" s="817"/>
      <c r="G2" s="817"/>
      <c r="H2" s="818"/>
    </row>
    <row r="3" spans="1:15" s="537" customFormat="1" ht="31.5" customHeight="1" x14ac:dyDescent="0.25">
      <c r="A3" s="819" t="s">
        <v>177</v>
      </c>
      <c r="B3" s="820" t="s">
        <v>295</v>
      </c>
      <c r="C3" s="822">
        <v>2020</v>
      </c>
      <c r="D3" s="822"/>
      <c r="E3" s="822">
        <v>2021</v>
      </c>
      <c r="F3" s="822"/>
      <c r="G3" s="823" t="s">
        <v>1201</v>
      </c>
      <c r="H3" s="824"/>
      <c r="I3" s="536"/>
    </row>
    <row r="4" spans="1:15" ht="31.5" customHeight="1" x14ac:dyDescent="0.25">
      <c r="A4" s="819"/>
      <c r="B4" s="821"/>
      <c r="C4" s="538" t="s">
        <v>296</v>
      </c>
      <c r="D4" s="538" t="s">
        <v>297</v>
      </c>
      <c r="E4" s="538" t="s">
        <v>296</v>
      </c>
      <c r="F4" s="538" t="s">
        <v>297</v>
      </c>
      <c r="G4" s="538" t="s">
        <v>296</v>
      </c>
      <c r="H4" s="539" t="s">
        <v>297</v>
      </c>
    </row>
    <row r="5" spans="1:15" x14ac:dyDescent="0.25">
      <c r="A5" s="540"/>
      <c r="B5" s="541"/>
      <c r="C5" s="542" t="s">
        <v>253</v>
      </c>
      <c r="D5" s="542" t="s">
        <v>254</v>
      </c>
      <c r="E5" s="542" t="s">
        <v>255</v>
      </c>
      <c r="F5" s="542" t="s">
        <v>262</v>
      </c>
      <c r="G5" s="542" t="s">
        <v>30</v>
      </c>
      <c r="H5" s="543" t="s">
        <v>31</v>
      </c>
    </row>
    <row r="6" spans="1:15" x14ac:dyDescent="0.25">
      <c r="A6" s="540">
        <v>1</v>
      </c>
      <c r="B6" s="544" t="s">
        <v>929</v>
      </c>
      <c r="C6" s="660">
        <f>SUM(C7:C18)</f>
        <v>535590.74999999988</v>
      </c>
      <c r="D6" s="660">
        <f>SUM(D7:D18)</f>
        <v>2595.3000000000002</v>
      </c>
      <c r="E6" s="660">
        <f>SUM(E7:E18)</f>
        <v>660009.64000000013</v>
      </c>
      <c r="F6" s="660">
        <f>SUM(F7:F18)</f>
        <v>3996.15</v>
      </c>
      <c r="G6" s="660">
        <f>E6-C6</f>
        <v>124418.89000000025</v>
      </c>
      <c r="H6" s="661">
        <f>F6-D6</f>
        <v>1400.85</v>
      </c>
      <c r="O6" s="613"/>
    </row>
    <row r="7" spans="1:15" ht="17.25" customHeight="1" x14ac:dyDescent="0.25">
      <c r="A7" s="540">
        <f>A6+1</f>
        <v>2</v>
      </c>
      <c r="B7" s="545" t="s">
        <v>745</v>
      </c>
      <c r="C7" s="662">
        <v>107200.82</v>
      </c>
      <c r="D7" s="662">
        <v>0</v>
      </c>
      <c r="E7" s="662">
        <v>77299.89</v>
      </c>
      <c r="F7" s="662">
        <v>0</v>
      </c>
      <c r="G7" s="663">
        <f>E7-C7</f>
        <v>-29900.930000000008</v>
      </c>
      <c r="H7" s="664">
        <f>F7-D7</f>
        <v>0</v>
      </c>
      <c r="O7" s="613"/>
    </row>
    <row r="8" spans="1:15" ht="30.6" customHeight="1" x14ac:dyDescent="0.25">
      <c r="A8" s="540">
        <f t="shared" ref="A8:A71" si="0">A7+1</f>
        <v>3</v>
      </c>
      <c r="B8" s="546" t="s">
        <v>842</v>
      </c>
      <c r="C8" s="662">
        <v>10649.25</v>
      </c>
      <c r="D8" s="662">
        <v>37.520000000000003</v>
      </c>
      <c r="E8" s="662">
        <v>18534.580000000002</v>
      </c>
      <c r="F8" s="662">
        <v>12</v>
      </c>
      <c r="G8" s="663">
        <f t="shared" ref="G8:H71" si="1">E8-C8</f>
        <v>7885.3300000000017</v>
      </c>
      <c r="H8" s="664">
        <f t="shared" si="1"/>
        <v>-25.520000000000003</v>
      </c>
      <c r="O8" s="613"/>
    </row>
    <row r="9" spans="1:15" x14ac:dyDescent="0.25">
      <c r="A9" s="540">
        <f t="shared" si="0"/>
        <v>4</v>
      </c>
      <c r="B9" s="545" t="s">
        <v>746</v>
      </c>
      <c r="C9" s="662">
        <v>15931.5</v>
      </c>
      <c r="D9" s="662">
        <v>3.62</v>
      </c>
      <c r="E9" s="662">
        <v>28205.19</v>
      </c>
      <c r="F9" s="662">
        <v>26.33</v>
      </c>
      <c r="G9" s="663">
        <f t="shared" si="1"/>
        <v>12273.689999999999</v>
      </c>
      <c r="H9" s="664">
        <f t="shared" si="1"/>
        <v>22.709999999999997</v>
      </c>
      <c r="O9" s="613"/>
    </row>
    <row r="10" spans="1:15" x14ac:dyDescent="0.25">
      <c r="A10" s="540">
        <f t="shared" si="0"/>
        <v>5</v>
      </c>
      <c r="B10" s="545" t="s">
        <v>747</v>
      </c>
      <c r="C10" s="662">
        <v>6660.09</v>
      </c>
      <c r="D10" s="662">
        <v>0</v>
      </c>
      <c r="E10" s="662">
        <v>6737.97</v>
      </c>
      <c r="F10" s="662">
        <v>0</v>
      </c>
      <c r="G10" s="663">
        <f t="shared" si="1"/>
        <v>77.880000000000109</v>
      </c>
      <c r="H10" s="664">
        <f t="shared" si="1"/>
        <v>0</v>
      </c>
      <c r="O10" s="613"/>
    </row>
    <row r="11" spans="1:15" x14ac:dyDescent="0.25">
      <c r="A11" s="540">
        <f t="shared" si="0"/>
        <v>6</v>
      </c>
      <c r="B11" s="545" t="s">
        <v>748</v>
      </c>
      <c r="C11" s="662">
        <v>4885.8100000000004</v>
      </c>
      <c r="D11" s="662">
        <v>41.52</v>
      </c>
      <c r="E11" s="662">
        <v>4677.3100000000004</v>
      </c>
      <c r="F11" s="662">
        <v>0</v>
      </c>
      <c r="G11" s="663">
        <f t="shared" si="1"/>
        <v>-208.5</v>
      </c>
      <c r="H11" s="664">
        <f t="shared" si="1"/>
        <v>-41.52</v>
      </c>
      <c r="O11" s="613"/>
    </row>
    <row r="12" spans="1:15" x14ac:dyDescent="0.25">
      <c r="A12" s="540">
        <f t="shared" si="0"/>
        <v>7</v>
      </c>
      <c r="B12" s="545" t="s">
        <v>749</v>
      </c>
      <c r="C12" s="662">
        <v>26131.65</v>
      </c>
      <c r="D12" s="662">
        <v>243.86</v>
      </c>
      <c r="E12" s="662">
        <v>17778.7</v>
      </c>
      <c r="F12" s="662">
        <v>50.15</v>
      </c>
      <c r="G12" s="663">
        <f t="shared" si="1"/>
        <v>-8352.9500000000007</v>
      </c>
      <c r="H12" s="664">
        <f t="shared" si="1"/>
        <v>-193.71</v>
      </c>
      <c r="O12" s="613"/>
    </row>
    <row r="13" spans="1:15" ht="31.5" x14ac:dyDescent="0.25">
      <c r="A13" s="540">
        <f t="shared" si="0"/>
        <v>8</v>
      </c>
      <c r="B13" s="545" t="s">
        <v>102</v>
      </c>
      <c r="C13" s="662">
        <v>6067.86</v>
      </c>
      <c r="D13" s="662">
        <v>0.25</v>
      </c>
      <c r="E13" s="662">
        <v>6365.99</v>
      </c>
      <c r="F13" s="662">
        <v>0</v>
      </c>
      <c r="G13" s="663">
        <f t="shared" si="1"/>
        <v>298.13000000000011</v>
      </c>
      <c r="H13" s="664">
        <f t="shared" si="1"/>
        <v>-0.25</v>
      </c>
      <c r="O13" s="613"/>
    </row>
    <row r="14" spans="1:15" x14ac:dyDescent="0.25">
      <c r="A14" s="540">
        <f t="shared" si="0"/>
        <v>9</v>
      </c>
      <c r="B14" s="545" t="s">
        <v>103</v>
      </c>
      <c r="C14" s="662">
        <v>33604.21</v>
      </c>
      <c r="D14" s="662">
        <v>2181.5300000000002</v>
      </c>
      <c r="E14" s="662">
        <v>24872.47</v>
      </c>
      <c r="F14" s="662">
        <v>1766.52</v>
      </c>
      <c r="G14" s="663">
        <f t="shared" si="1"/>
        <v>-8731.739999999998</v>
      </c>
      <c r="H14" s="664">
        <f t="shared" si="1"/>
        <v>-415.01000000000022</v>
      </c>
      <c r="O14" s="613"/>
    </row>
    <row r="15" spans="1:15" x14ac:dyDescent="0.25">
      <c r="A15" s="540">
        <f t="shared" si="0"/>
        <v>10</v>
      </c>
      <c r="B15" s="547" t="s">
        <v>104</v>
      </c>
      <c r="C15" s="662">
        <v>106059.63</v>
      </c>
      <c r="D15" s="662">
        <v>0</v>
      </c>
      <c r="E15" s="662">
        <v>197216.17</v>
      </c>
      <c r="F15" s="662">
        <v>0</v>
      </c>
      <c r="G15" s="663">
        <f t="shared" si="1"/>
        <v>91156.540000000008</v>
      </c>
      <c r="H15" s="664">
        <f t="shared" si="1"/>
        <v>0</v>
      </c>
      <c r="O15" s="613"/>
    </row>
    <row r="16" spans="1:15" ht="16.149999999999999" customHeight="1" x14ac:dyDescent="0.25">
      <c r="A16" s="540">
        <f t="shared" si="0"/>
        <v>11</v>
      </c>
      <c r="B16" s="545" t="s">
        <v>105</v>
      </c>
      <c r="C16" s="662">
        <v>41911.919999999998</v>
      </c>
      <c r="D16" s="662">
        <v>0</v>
      </c>
      <c r="E16" s="662">
        <v>59987.63</v>
      </c>
      <c r="F16" s="662">
        <v>0</v>
      </c>
      <c r="G16" s="663">
        <f t="shared" si="1"/>
        <v>18075.71</v>
      </c>
      <c r="H16" s="664">
        <f t="shared" si="1"/>
        <v>0</v>
      </c>
      <c r="O16" s="613"/>
    </row>
    <row r="17" spans="1:15" ht="31.5" x14ac:dyDescent="0.25">
      <c r="A17" s="540">
        <f t="shared" si="0"/>
        <v>12</v>
      </c>
      <c r="B17" s="547" t="s">
        <v>1070</v>
      </c>
      <c r="C17" s="662">
        <v>157970.78</v>
      </c>
      <c r="D17" s="662">
        <v>61.26</v>
      </c>
      <c r="E17" s="662">
        <v>212572.43</v>
      </c>
      <c r="F17" s="662">
        <v>1078.3</v>
      </c>
      <c r="G17" s="663">
        <f t="shared" si="1"/>
        <v>54601.649999999994</v>
      </c>
      <c r="H17" s="664">
        <f t="shared" si="1"/>
        <v>1017.04</v>
      </c>
      <c r="I17" s="548"/>
      <c r="O17" s="613"/>
    </row>
    <row r="18" spans="1:15" ht="31.5" x14ac:dyDescent="0.25">
      <c r="A18" s="540">
        <f t="shared" si="0"/>
        <v>13</v>
      </c>
      <c r="B18" s="545" t="s">
        <v>1240</v>
      </c>
      <c r="C18" s="662">
        <v>18517.23</v>
      </c>
      <c r="D18" s="662">
        <v>25.74</v>
      </c>
      <c r="E18" s="662">
        <v>5761.31</v>
      </c>
      <c r="F18" s="662">
        <v>1062.8499999999999</v>
      </c>
      <c r="G18" s="663">
        <f t="shared" si="1"/>
        <v>-12755.919999999998</v>
      </c>
      <c r="H18" s="664">
        <f t="shared" si="1"/>
        <v>1037.1099999999999</v>
      </c>
      <c r="I18" s="548"/>
      <c r="O18" s="613"/>
    </row>
    <row r="19" spans="1:15" x14ac:dyDescent="0.25">
      <c r="A19" s="540">
        <f t="shared" si="0"/>
        <v>14</v>
      </c>
      <c r="B19" s="544" t="s">
        <v>930</v>
      </c>
      <c r="C19" s="660">
        <f>SUM(C20:C25)</f>
        <v>286891.78999999998</v>
      </c>
      <c r="D19" s="660">
        <f>SUM(D20:D25)</f>
        <v>9296.8900000000012</v>
      </c>
      <c r="E19" s="660">
        <f>SUM(E20:E25)</f>
        <v>273158.83</v>
      </c>
      <c r="F19" s="660">
        <f>SUM(F20:F25)</f>
        <v>4979.5300000000007</v>
      </c>
      <c r="G19" s="660">
        <f t="shared" si="1"/>
        <v>-13732.959999999963</v>
      </c>
      <c r="H19" s="661">
        <f t="shared" si="1"/>
        <v>-4317.3600000000006</v>
      </c>
      <c r="O19" s="613"/>
    </row>
    <row r="20" spans="1:15" x14ac:dyDescent="0.25">
      <c r="A20" s="540">
        <f t="shared" si="0"/>
        <v>15</v>
      </c>
      <c r="B20" s="545" t="s">
        <v>750</v>
      </c>
      <c r="C20" s="662">
        <v>120857.65</v>
      </c>
      <c r="D20" s="662">
        <v>2468.5100000000002</v>
      </c>
      <c r="E20" s="662">
        <v>108368.99</v>
      </c>
      <c r="F20" s="662">
        <v>1088.1400000000001</v>
      </c>
      <c r="G20" s="663">
        <f t="shared" si="1"/>
        <v>-12488.659999999989</v>
      </c>
      <c r="H20" s="664">
        <f t="shared" si="1"/>
        <v>-1380.3700000000001</v>
      </c>
      <c r="O20" s="613"/>
    </row>
    <row r="21" spans="1:15" x14ac:dyDescent="0.25">
      <c r="A21" s="540">
        <f t="shared" si="0"/>
        <v>16</v>
      </c>
      <c r="B21" s="545" t="s">
        <v>751</v>
      </c>
      <c r="C21" s="662">
        <v>138198.99</v>
      </c>
      <c r="D21" s="662">
        <v>6215.94</v>
      </c>
      <c r="E21" s="662">
        <v>128937.32</v>
      </c>
      <c r="F21" s="662">
        <v>2712.08</v>
      </c>
      <c r="G21" s="663">
        <f t="shared" si="1"/>
        <v>-9261.6699999999837</v>
      </c>
      <c r="H21" s="664">
        <f t="shared" si="1"/>
        <v>-3503.8599999999997</v>
      </c>
      <c r="O21" s="613"/>
    </row>
    <row r="22" spans="1:15" x14ac:dyDescent="0.25">
      <c r="A22" s="540">
        <f t="shared" si="0"/>
        <v>17</v>
      </c>
      <c r="B22" s="545" t="s">
        <v>752</v>
      </c>
      <c r="C22" s="662">
        <v>7266.69</v>
      </c>
      <c r="D22" s="662">
        <v>570.75</v>
      </c>
      <c r="E22" s="662">
        <v>7928.65</v>
      </c>
      <c r="F22" s="662">
        <v>1147.8</v>
      </c>
      <c r="G22" s="663">
        <f t="shared" si="1"/>
        <v>661.96</v>
      </c>
      <c r="H22" s="664">
        <f t="shared" si="1"/>
        <v>577.04999999999995</v>
      </c>
      <c r="O22" s="613"/>
    </row>
    <row r="23" spans="1:15" x14ac:dyDescent="0.25">
      <c r="A23" s="540">
        <f t="shared" si="0"/>
        <v>18</v>
      </c>
      <c r="B23" s="545" t="s">
        <v>753</v>
      </c>
      <c r="C23" s="662">
        <v>20568.46</v>
      </c>
      <c r="D23" s="662">
        <v>41.69</v>
      </c>
      <c r="E23" s="662">
        <v>27923.87</v>
      </c>
      <c r="F23" s="662">
        <v>31.51</v>
      </c>
      <c r="G23" s="663">
        <f t="shared" si="1"/>
        <v>7355.41</v>
      </c>
      <c r="H23" s="664">
        <f t="shared" si="1"/>
        <v>-10.179999999999996</v>
      </c>
      <c r="O23" s="613"/>
    </row>
    <row r="24" spans="1:15" x14ac:dyDescent="0.25">
      <c r="A24" s="540">
        <f t="shared" si="0"/>
        <v>19</v>
      </c>
      <c r="B24" s="545" t="s">
        <v>754</v>
      </c>
      <c r="C24" s="662">
        <v>0</v>
      </c>
      <c r="D24" s="662">
        <v>0</v>
      </c>
      <c r="E24" s="662">
        <v>0</v>
      </c>
      <c r="F24" s="662">
        <v>0</v>
      </c>
      <c r="G24" s="663">
        <f t="shared" si="1"/>
        <v>0</v>
      </c>
      <c r="H24" s="664">
        <f t="shared" si="1"/>
        <v>0</v>
      </c>
      <c r="O24" s="613"/>
    </row>
    <row r="25" spans="1:15" x14ac:dyDescent="0.25">
      <c r="A25" s="540">
        <f t="shared" si="0"/>
        <v>20</v>
      </c>
      <c r="B25" s="545" t="s">
        <v>839</v>
      </c>
      <c r="C25" s="662">
        <v>0</v>
      </c>
      <c r="D25" s="662">
        <v>0</v>
      </c>
      <c r="E25" s="662">
        <v>0</v>
      </c>
      <c r="F25" s="662">
        <v>0</v>
      </c>
      <c r="G25" s="663">
        <f t="shared" si="1"/>
        <v>0</v>
      </c>
      <c r="H25" s="664">
        <f t="shared" si="1"/>
        <v>0</v>
      </c>
      <c r="O25" s="613"/>
    </row>
    <row r="26" spans="1:15" x14ac:dyDescent="0.25">
      <c r="A26" s="540">
        <f t="shared" si="0"/>
        <v>21</v>
      </c>
      <c r="B26" s="544" t="s">
        <v>291</v>
      </c>
      <c r="C26" s="665" t="s">
        <v>281</v>
      </c>
      <c r="D26" s="665" t="s">
        <v>281</v>
      </c>
      <c r="E26" s="665" t="s">
        <v>281</v>
      </c>
      <c r="F26" s="665" t="s">
        <v>281</v>
      </c>
      <c r="G26" s="666" t="s">
        <v>144</v>
      </c>
      <c r="H26" s="667" t="s">
        <v>144</v>
      </c>
      <c r="O26" s="613"/>
    </row>
    <row r="27" spans="1:15" x14ac:dyDescent="0.25">
      <c r="A27" s="540">
        <f t="shared" si="0"/>
        <v>22</v>
      </c>
      <c r="B27" s="544" t="s">
        <v>931</v>
      </c>
      <c r="C27" s="660">
        <f>SUM(C28:C31)</f>
        <v>14873.06</v>
      </c>
      <c r="D27" s="660">
        <f>SUM(D28:D31)</f>
        <v>15746.029999999999</v>
      </c>
      <c r="E27" s="660">
        <f>SUM(E28:E31)</f>
        <v>5116.4800000000005</v>
      </c>
      <c r="F27" s="660">
        <f>SUM(F28:F31)</f>
        <v>5338.51</v>
      </c>
      <c r="G27" s="660">
        <f t="shared" si="1"/>
        <v>-9756.5799999999981</v>
      </c>
      <c r="H27" s="661">
        <f t="shared" si="1"/>
        <v>-10407.519999999999</v>
      </c>
      <c r="O27" s="613"/>
    </row>
    <row r="28" spans="1:15" x14ac:dyDescent="0.25">
      <c r="A28" s="540">
        <f t="shared" si="0"/>
        <v>23</v>
      </c>
      <c r="B28" s="545" t="s">
        <v>245</v>
      </c>
      <c r="C28" s="662">
        <v>0</v>
      </c>
      <c r="D28" s="662">
        <v>0</v>
      </c>
      <c r="E28" s="662">
        <v>0</v>
      </c>
      <c r="F28" s="662">
        <v>0</v>
      </c>
      <c r="G28" s="663">
        <f t="shared" si="1"/>
        <v>0</v>
      </c>
      <c r="H28" s="664">
        <f t="shared" si="1"/>
        <v>0</v>
      </c>
      <c r="O28" s="613"/>
    </row>
    <row r="29" spans="1:15" x14ac:dyDescent="0.25">
      <c r="A29" s="540">
        <f t="shared" si="0"/>
        <v>24</v>
      </c>
      <c r="B29" s="546" t="s">
        <v>269</v>
      </c>
      <c r="C29" s="662">
        <v>0</v>
      </c>
      <c r="D29" s="662">
        <v>0</v>
      </c>
      <c r="E29" s="662">
        <v>0</v>
      </c>
      <c r="F29" s="662">
        <v>0</v>
      </c>
      <c r="G29" s="663">
        <f t="shared" si="1"/>
        <v>0</v>
      </c>
      <c r="H29" s="664">
        <f t="shared" si="1"/>
        <v>0</v>
      </c>
      <c r="O29" s="613"/>
    </row>
    <row r="30" spans="1:15" x14ac:dyDescent="0.25">
      <c r="A30" s="540">
        <f t="shared" si="0"/>
        <v>25</v>
      </c>
      <c r="B30" s="546" t="s">
        <v>54</v>
      </c>
      <c r="C30" s="662">
        <v>0</v>
      </c>
      <c r="D30" s="662">
        <v>3330.29</v>
      </c>
      <c r="E30" s="662">
        <v>0.01</v>
      </c>
      <c r="F30" s="662">
        <v>1370.63</v>
      </c>
      <c r="G30" s="663">
        <f t="shared" si="1"/>
        <v>0.01</v>
      </c>
      <c r="H30" s="664">
        <f t="shared" si="1"/>
        <v>-1959.6599999999999</v>
      </c>
      <c r="O30" s="613"/>
    </row>
    <row r="31" spans="1:15" x14ac:dyDescent="0.25">
      <c r="A31" s="540">
        <f t="shared" si="0"/>
        <v>26</v>
      </c>
      <c r="B31" s="545" t="s">
        <v>55</v>
      </c>
      <c r="C31" s="662">
        <v>14873.06</v>
      </c>
      <c r="D31" s="662">
        <v>12415.74</v>
      </c>
      <c r="E31" s="662">
        <v>5116.47</v>
      </c>
      <c r="F31" s="662">
        <v>3967.88</v>
      </c>
      <c r="G31" s="663">
        <f t="shared" si="1"/>
        <v>-9756.59</v>
      </c>
      <c r="H31" s="664">
        <f t="shared" si="1"/>
        <v>-8447.86</v>
      </c>
      <c r="O31" s="613"/>
    </row>
    <row r="32" spans="1:15" x14ac:dyDescent="0.25">
      <c r="A32" s="540">
        <f t="shared" si="0"/>
        <v>27</v>
      </c>
      <c r="B32" s="544" t="s">
        <v>932</v>
      </c>
      <c r="C32" s="660">
        <f>SUM(C33:C39)</f>
        <v>106805.15000000001</v>
      </c>
      <c r="D32" s="660">
        <f>SUM(D33:D39)</f>
        <v>488.64</v>
      </c>
      <c r="E32" s="660">
        <f>SUM(E33:E39)</f>
        <v>86980.53</v>
      </c>
      <c r="F32" s="660">
        <f>SUM(F33:F39)</f>
        <v>551.25</v>
      </c>
      <c r="G32" s="660">
        <f t="shared" si="1"/>
        <v>-19824.62000000001</v>
      </c>
      <c r="H32" s="661">
        <f t="shared" si="1"/>
        <v>62.610000000000014</v>
      </c>
      <c r="O32" s="613"/>
    </row>
    <row r="33" spans="1:15" x14ac:dyDescent="0.25">
      <c r="A33" s="540">
        <f t="shared" si="0"/>
        <v>28</v>
      </c>
      <c r="B33" s="545" t="s">
        <v>106</v>
      </c>
      <c r="C33" s="662">
        <v>54286.23</v>
      </c>
      <c r="D33" s="662">
        <v>12.51</v>
      </c>
      <c r="E33" s="662">
        <v>20072.310000000001</v>
      </c>
      <c r="F33" s="662">
        <v>0</v>
      </c>
      <c r="G33" s="663">
        <f t="shared" si="1"/>
        <v>-34213.919999999998</v>
      </c>
      <c r="H33" s="664">
        <f t="shared" si="1"/>
        <v>-12.51</v>
      </c>
      <c r="O33" s="613"/>
    </row>
    <row r="34" spans="1:15" ht="31.5" x14ac:dyDescent="0.25">
      <c r="A34" s="540">
        <f t="shared" si="0"/>
        <v>29</v>
      </c>
      <c r="B34" s="545" t="s">
        <v>1071</v>
      </c>
      <c r="C34" s="662">
        <v>24862.74</v>
      </c>
      <c r="D34" s="662">
        <v>56.37</v>
      </c>
      <c r="E34" s="662">
        <v>23295.99</v>
      </c>
      <c r="F34" s="662">
        <v>116.89</v>
      </c>
      <c r="G34" s="663">
        <f t="shared" si="1"/>
        <v>-1566.75</v>
      </c>
      <c r="H34" s="664">
        <f t="shared" si="1"/>
        <v>60.52</v>
      </c>
      <c r="I34" s="548"/>
      <c r="O34" s="613"/>
    </row>
    <row r="35" spans="1:15" x14ac:dyDescent="0.25">
      <c r="A35" s="540">
        <f t="shared" si="0"/>
        <v>30</v>
      </c>
      <c r="B35" s="545" t="s">
        <v>107</v>
      </c>
      <c r="C35" s="662">
        <v>3437.96</v>
      </c>
      <c r="D35" s="662">
        <v>0</v>
      </c>
      <c r="E35" s="662">
        <v>3651.81</v>
      </c>
      <c r="F35" s="662">
        <v>0</v>
      </c>
      <c r="G35" s="663">
        <f t="shared" si="1"/>
        <v>213.84999999999991</v>
      </c>
      <c r="H35" s="664">
        <f t="shared" si="1"/>
        <v>0</v>
      </c>
      <c r="O35" s="613"/>
    </row>
    <row r="36" spans="1:15" x14ac:dyDescent="0.25">
      <c r="A36" s="540">
        <f t="shared" si="0"/>
        <v>31</v>
      </c>
      <c r="B36" s="545" t="s">
        <v>108</v>
      </c>
      <c r="C36" s="662">
        <v>12122.77</v>
      </c>
      <c r="D36" s="662">
        <v>0</v>
      </c>
      <c r="E36" s="662">
        <v>23938.06</v>
      </c>
      <c r="F36" s="662">
        <v>0</v>
      </c>
      <c r="G36" s="663">
        <f t="shared" si="1"/>
        <v>11815.29</v>
      </c>
      <c r="H36" s="664">
        <f t="shared" si="1"/>
        <v>0</v>
      </c>
      <c r="O36" s="613"/>
    </row>
    <row r="37" spans="1:15" ht="31.5" x14ac:dyDescent="0.25">
      <c r="A37" s="540">
        <f t="shared" si="0"/>
        <v>32</v>
      </c>
      <c r="B37" s="547" t="s">
        <v>109</v>
      </c>
      <c r="C37" s="662">
        <v>0</v>
      </c>
      <c r="D37" s="662">
        <v>0</v>
      </c>
      <c r="E37" s="662">
        <v>0</v>
      </c>
      <c r="F37" s="662">
        <v>0</v>
      </c>
      <c r="G37" s="663">
        <f t="shared" si="1"/>
        <v>0</v>
      </c>
      <c r="H37" s="664">
        <f t="shared" si="1"/>
        <v>0</v>
      </c>
      <c r="O37" s="613"/>
    </row>
    <row r="38" spans="1:15" x14ac:dyDescent="0.25">
      <c r="A38" s="540">
        <f t="shared" si="0"/>
        <v>33</v>
      </c>
      <c r="B38" s="545" t="s">
        <v>790</v>
      </c>
      <c r="C38" s="662">
        <v>5147.97</v>
      </c>
      <c r="D38" s="662">
        <v>0</v>
      </c>
      <c r="E38" s="662">
        <v>13731.4</v>
      </c>
      <c r="F38" s="662">
        <v>0</v>
      </c>
      <c r="G38" s="663">
        <f t="shared" si="1"/>
        <v>8583.43</v>
      </c>
      <c r="H38" s="664">
        <f t="shared" si="1"/>
        <v>0</v>
      </c>
      <c r="O38" s="613"/>
    </row>
    <row r="39" spans="1:15" x14ac:dyDescent="0.25">
      <c r="A39" s="540">
        <f t="shared" si="0"/>
        <v>34</v>
      </c>
      <c r="B39" s="545" t="s">
        <v>110</v>
      </c>
      <c r="C39" s="662">
        <v>6947.48</v>
      </c>
      <c r="D39" s="662">
        <v>419.76</v>
      </c>
      <c r="E39" s="662">
        <v>2290.96</v>
      </c>
      <c r="F39" s="662">
        <v>434.36</v>
      </c>
      <c r="G39" s="663">
        <f t="shared" si="1"/>
        <v>-4656.5199999999995</v>
      </c>
      <c r="H39" s="664">
        <f t="shared" si="1"/>
        <v>14.600000000000023</v>
      </c>
      <c r="O39" s="613"/>
    </row>
    <row r="40" spans="1:15" x14ac:dyDescent="0.25">
      <c r="A40" s="540">
        <f t="shared" si="0"/>
        <v>35</v>
      </c>
      <c r="B40" s="544" t="s">
        <v>933</v>
      </c>
      <c r="C40" s="660">
        <f>C41+C42</f>
        <v>37046.26</v>
      </c>
      <c r="D40" s="660">
        <f>D41+D42</f>
        <v>133.5</v>
      </c>
      <c r="E40" s="660">
        <f>E41+E42</f>
        <v>49276.800000000003</v>
      </c>
      <c r="F40" s="660">
        <f>F41+F42</f>
        <v>1113.8599999999999</v>
      </c>
      <c r="G40" s="660">
        <f t="shared" si="1"/>
        <v>12230.54</v>
      </c>
      <c r="H40" s="661">
        <f t="shared" si="1"/>
        <v>980.3599999999999</v>
      </c>
      <c r="O40" s="613"/>
    </row>
    <row r="41" spans="1:15" x14ac:dyDescent="0.25">
      <c r="A41" s="540">
        <f t="shared" si="0"/>
        <v>36</v>
      </c>
      <c r="B41" s="545" t="s">
        <v>755</v>
      </c>
      <c r="C41" s="662">
        <v>10903.36</v>
      </c>
      <c r="D41" s="662">
        <v>133.5</v>
      </c>
      <c r="E41" s="662">
        <v>8998.25</v>
      </c>
      <c r="F41" s="662">
        <v>1113.8599999999999</v>
      </c>
      <c r="G41" s="663">
        <f t="shared" si="1"/>
        <v>-1905.1100000000006</v>
      </c>
      <c r="H41" s="664">
        <f t="shared" si="1"/>
        <v>980.3599999999999</v>
      </c>
      <c r="O41" s="613"/>
    </row>
    <row r="42" spans="1:15" x14ac:dyDescent="0.25">
      <c r="A42" s="540">
        <f t="shared" si="0"/>
        <v>37</v>
      </c>
      <c r="B42" s="545" t="s">
        <v>1072</v>
      </c>
      <c r="C42" s="662">
        <v>26142.9</v>
      </c>
      <c r="D42" s="662">
        <v>0</v>
      </c>
      <c r="E42" s="662">
        <v>40278.550000000003</v>
      </c>
      <c r="F42" s="662">
        <v>0</v>
      </c>
      <c r="G42" s="663">
        <f t="shared" si="1"/>
        <v>14135.650000000001</v>
      </c>
      <c r="H42" s="664">
        <f t="shared" si="1"/>
        <v>0</v>
      </c>
      <c r="I42" s="548"/>
      <c r="O42" s="613"/>
    </row>
    <row r="43" spans="1:15" x14ac:dyDescent="0.25">
      <c r="A43" s="540">
        <f t="shared" si="0"/>
        <v>38</v>
      </c>
      <c r="B43" s="544" t="s">
        <v>292</v>
      </c>
      <c r="C43" s="668">
        <v>11188.41</v>
      </c>
      <c r="D43" s="668">
        <v>60.44</v>
      </c>
      <c r="E43" s="668">
        <v>11042.44</v>
      </c>
      <c r="F43" s="668">
        <v>1066.1500000000001</v>
      </c>
      <c r="G43" s="663">
        <f t="shared" si="1"/>
        <v>-145.96999999999935</v>
      </c>
      <c r="H43" s="664">
        <f t="shared" si="1"/>
        <v>1005.71</v>
      </c>
      <c r="O43" s="613"/>
    </row>
    <row r="44" spans="1:15" x14ac:dyDescent="0.25">
      <c r="A44" s="540">
        <f t="shared" si="0"/>
        <v>39</v>
      </c>
      <c r="B44" s="544" t="s">
        <v>934</v>
      </c>
      <c r="C44" s="660">
        <f>SUM(C45:C59)</f>
        <v>843093.11999999988</v>
      </c>
      <c r="D44" s="660">
        <f>SUM(D45:D59)</f>
        <v>22154.560000000001</v>
      </c>
      <c r="E44" s="660">
        <f>SUM(E45:E59)</f>
        <v>1216903.99</v>
      </c>
      <c r="F44" s="660">
        <f>SUM(F45:F59)</f>
        <v>6657.9699999999993</v>
      </c>
      <c r="G44" s="660">
        <f t="shared" si="1"/>
        <v>373810.87000000011</v>
      </c>
      <c r="H44" s="661">
        <f t="shared" si="1"/>
        <v>-15496.590000000002</v>
      </c>
      <c r="O44" s="613"/>
    </row>
    <row r="45" spans="1:15" x14ac:dyDescent="0.25">
      <c r="A45" s="540">
        <f t="shared" si="0"/>
        <v>40</v>
      </c>
      <c r="B45" s="545" t="s">
        <v>112</v>
      </c>
      <c r="C45" s="662">
        <v>123653.23</v>
      </c>
      <c r="D45" s="662">
        <v>0</v>
      </c>
      <c r="E45" s="662">
        <v>119320.97</v>
      </c>
      <c r="F45" s="662">
        <v>866.67</v>
      </c>
      <c r="G45" s="663">
        <f t="shared" si="1"/>
        <v>-4332.2599999999948</v>
      </c>
      <c r="H45" s="664">
        <f t="shared" si="1"/>
        <v>866.67</v>
      </c>
      <c r="O45" s="613"/>
    </row>
    <row r="46" spans="1:15" x14ac:dyDescent="0.25">
      <c r="A46" s="540">
        <f t="shared" si="0"/>
        <v>41</v>
      </c>
      <c r="B46" s="545" t="s">
        <v>111</v>
      </c>
      <c r="C46" s="662">
        <v>76.900000000000006</v>
      </c>
      <c r="D46" s="662">
        <v>0</v>
      </c>
      <c r="E46" s="662">
        <v>252.06</v>
      </c>
      <c r="F46" s="662">
        <v>22.28</v>
      </c>
      <c r="G46" s="663">
        <f t="shared" si="1"/>
        <v>175.16</v>
      </c>
      <c r="H46" s="664">
        <f t="shared" si="1"/>
        <v>22.28</v>
      </c>
      <c r="O46" s="613"/>
    </row>
    <row r="47" spans="1:15" x14ac:dyDescent="0.25">
      <c r="A47" s="540">
        <f t="shared" si="0"/>
        <v>42</v>
      </c>
      <c r="B47" s="545" t="s">
        <v>940</v>
      </c>
      <c r="C47" s="662">
        <v>11286.98</v>
      </c>
      <c r="D47" s="662">
        <v>175</v>
      </c>
      <c r="E47" s="662">
        <v>18695.27</v>
      </c>
      <c r="F47" s="662">
        <v>36.07</v>
      </c>
      <c r="G47" s="663">
        <f t="shared" si="1"/>
        <v>7408.2900000000009</v>
      </c>
      <c r="H47" s="664">
        <f t="shared" si="1"/>
        <v>-138.93</v>
      </c>
      <c r="O47" s="613"/>
    </row>
    <row r="48" spans="1:15" x14ac:dyDescent="0.25">
      <c r="A48" s="540">
        <f t="shared" si="0"/>
        <v>43</v>
      </c>
      <c r="B48" s="545" t="s">
        <v>113</v>
      </c>
      <c r="C48" s="662">
        <v>3378.6</v>
      </c>
      <c r="D48" s="662">
        <v>0</v>
      </c>
      <c r="E48" s="662">
        <v>10578.82</v>
      </c>
      <c r="F48" s="662">
        <v>0</v>
      </c>
      <c r="G48" s="663">
        <f t="shared" si="1"/>
        <v>7200.2199999999993</v>
      </c>
      <c r="H48" s="664">
        <f t="shared" si="1"/>
        <v>0</v>
      </c>
      <c r="O48" s="613"/>
    </row>
    <row r="49" spans="1:24" x14ac:dyDescent="0.25">
      <c r="A49" s="540">
        <f t="shared" si="0"/>
        <v>44</v>
      </c>
      <c r="B49" s="545" t="s">
        <v>756</v>
      </c>
      <c r="C49" s="662">
        <v>27109.45</v>
      </c>
      <c r="D49" s="662">
        <v>17.079999999999998</v>
      </c>
      <c r="E49" s="662">
        <v>28453.57</v>
      </c>
      <c r="F49" s="662">
        <v>0</v>
      </c>
      <c r="G49" s="663">
        <f t="shared" si="1"/>
        <v>1344.119999999999</v>
      </c>
      <c r="H49" s="664">
        <f t="shared" si="1"/>
        <v>-17.079999999999998</v>
      </c>
      <c r="O49" s="613"/>
    </row>
    <row r="50" spans="1:24" x14ac:dyDescent="0.25">
      <c r="A50" s="540">
        <f t="shared" si="0"/>
        <v>45</v>
      </c>
      <c r="B50" s="545" t="s">
        <v>114</v>
      </c>
      <c r="C50" s="662">
        <v>84116.28</v>
      </c>
      <c r="D50" s="662">
        <v>0</v>
      </c>
      <c r="E50" s="662">
        <v>91868.44</v>
      </c>
      <c r="F50" s="662">
        <v>0</v>
      </c>
      <c r="G50" s="663">
        <f t="shared" si="1"/>
        <v>7752.1600000000035</v>
      </c>
      <c r="H50" s="664">
        <f t="shared" si="1"/>
        <v>0</v>
      </c>
      <c r="O50" s="613"/>
    </row>
    <row r="51" spans="1:24" x14ac:dyDescent="0.25">
      <c r="A51" s="540">
        <f t="shared" si="0"/>
        <v>46</v>
      </c>
      <c r="B51" s="545" t="s">
        <v>757</v>
      </c>
      <c r="C51" s="662">
        <v>25473.54</v>
      </c>
      <c r="D51" s="662">
        <v>0</v>
      </c>
      <c r="E51" s="662">
        <v>25517.07</v>
      </c>
      <c r="F51" s="662">
        <v>4.9000000000000004</v>
      </c>
      <c r="G51" s="663">
        <f t="shared" si="1"/>
        <v>43.529999999998836</v>
      </c>
      <c r="H51" s="664">
        <f t="shared" si="1"/>
        <v>4.9000000000000004</v>
      </c>
      <c r="O51" s="613"/>
    </row>
    <row r="52" spans="1:24" x14ac:dyDescent="0.25">
      <c r="A52" s="540">
        <f t="shared" si="0"/>
        <v>47</v>
      </c>
      <c r="B52" s="545" t="s">
        <v>758</v>
      </c>
      <c r="C52" s="662">
        <v>1712.97</v>
      </c>
      <c r="D52" s="662">
        <v>0</v>
      </c>
      <c r="E52" s="662">
        <v>1549.79</v>
      </c>
      <c r="F52" s="662">
        <v>0</v>
      </c>
      <c r="G52" s="663">
        <f t="shared" si="1"/>
        <v>-163.18000000000006</v>
      </c>
      <c r="H52" s="664">
        <f t="shared" si="1"/>
        <v>0</v>
      </c>
      <c r="O52" s="613"/>
    </row>
    <row r="53" spans="1:24" x14ac:dyDescent="0.25">
      <c r="A53" s="540">
        <f t="shared" si="0"/>
        <v>48</v>
      </c>
      <c r="B53" s="545" t="s">
        <v>115</v>
      </c>
      <c r="C53" s="662">
        <v>54864.77</v>
      </c>
      <c r="D53" s="662">
        <v>0</v>
      </c>
      <c r="E53" s="662">
        <v>48762.18</v>
      </c>
      <c r="F53" s="662">
        <v>1140.81</v>
      </c>
      <c r="G53" s="663">
        <f t="shared" si="1"/>
        <v>-6102.5899999999965</v>
      </c>
      <c r="H53" s="664">
        <f t="shared" si="1"/>
        <v>1140.81</v>
      </c>
      <c r="O53" s="613"/>
    </row>
    <row r="54" spans="1:24" x14ac:dyDescent="0.25">
      <c r="A54" s="540">
        <f t="shared" si="0"/>
        <v>49</v>
      </c>
      <c r="B54" s="545" t="s">
        <v>116</v>
      </c>
      <c r="C54" s="662">
        <v>0</v>
      </c>
      <c r="D54" s="662">
        <v>0</v>
      </c>
      <c r="E54" s="662">
        <v>0</v>
      </c>
      <c r="F54" s="662">
        <v>0</v>
      </c>
      <c r="G54" s="663">
        <f t="shared" si="1"/>
        <v>0</v>
      </c>
      <c r="H54" s="664">
        <f t="shared" si="1"/>
        <v>0</v>
      </c>
      <c r="O54" s="613"/>
    </row>
    <row r="55" spans="1:24" x14ac:dyDescent="0.25">
      <c r="A55" s="540">
        <f t="shared" si="0"/>
        <v>50</v>
      </c>
      <c r="B55" s="545" t="s">
        <v>840</v>
      </c>
      <c r="C55" s="662">
        <v>1175.3</v>
      </c>
      <c r="D55" s="662">
        <v>0</v>
      </c>
      <c r="E55" s="662">
        <v>1516.28</v>
      </c>
      <c r="F55" s="662">
        <v>0</v>
      </c>
      <c r="G55" s="663">
        <f t="shared" si="1"/>
        <v>340.98</v>
      </c>
      <c r="H55" s="664">
        <f t="shared" si="1"/>
        <v>0</v>
      </c>
      <c r="O55" s="613"/>
    </row>
    <row r="56" spans="1:24" x14ac:dyDescent="0.25">
      <c r="A56" s="540">
        <f t="shared" si="0"/>
        <v>51</v>
      </c>
      <c r="B56" s="545" t="s">
        <v>91</v>
      </c>
      <c r="C56" s="662">
        <v>13785.62</v>
      </c>
      <c r="D56" s="662">
        <v>0</v>
      </c>
      <c r="E56" s="662">
        <v>3105</v>
      </c>
      <c r="F56" s="662">
        <v>0</v>
      </c>
      <c r="G56" s="663">
        <f t="shared" si="1"/>
        <v>-10680.62</v>
      </c>
      <c r="H56" s="664">
        <f t="shared" si="1"/>
        <v>0</v>
      </c>
      <c r="O56" s="613"/>
    </row>
    <row r="57" spans="1:24" x14ac:dyDescent="0.25">
      <c r="A57" s="540">
        <f t="shared" si="0"/>
        <v>52</v>
      </c>
      <c r="B57" s="545" t="s">
        <v>92</v>
      </c>
      <c r="C57" s="662">
        <v>1156</v>
      </c>
      <c r="D57" s="662">
        <v>0</v>
      </c>
      <c r="E57" s="662">
        <v>280</v>
      </c>
      <c r="F57" s="662">
        <v>0</v>
      </c>
      <c r="G57" s="663">
        <f t="shared" si="1"/>
        <v>-876</v>
      </c>
      <c r="H57" s="664">
        <f t="shared" si="1"/>
        <v>0</v>
      </c>
      <c r="O57" s="613"/>
    </row>
    <row r="58" spans="1:24" ht="47.25" x14ac:dyDescent="0.25">
      <c r="A58" s="540">
        <f t="shared" si="0"/>
        <v>53</v>
      </c>
      <c r="B58" s="545" t="s">
        <v>911</v>
      </c>
      <c r="C58" s="662">
        <v>493708.98</v>
      </c>
      <c r="D58" s="662">
        <v>21962.48</v>
      </c>
      <c r="E58" s="662">
        <v>865643.9</v>
      </c>
      <c r="F58" s="662">
        <v>4587.24</v>
      </c>
      <c r="G58" s="663">
        <f t="shared" si="1"/>
        <v>371934.92000000004</v>
      </c>
      <c r="H58" s="664">
        <f t="shared" si="1"/>
        <v>-17375.239999999998</v>
      </c>
      <c r="J58" s="812"/>
      <c r="K58" s="812"/>
      <c r="L58" s="812"/>
      <c r="O58" s="613"/>
    </row>
    <row r="59" spans="1:24" x14ac:dyDescent="0.25">
      <c r="A59" s="540">
        <f t="shared" si="0"/>
        <v>54</v>
      </c>
      <c r="B59" s="545" t="s">
        <v>905</v>
      </c>
      <c r="C59" s="662">
        <v>1594.5</v>
      </c>
      <c r="D59" s="662">
        <v>0</v>
      </c>
      <c r="E59" s="662">
        <v>1360.64</v>
      </c>
      <c r="F59" s="662">
        <v>0</v>
      </c>
      <c r="G59" s="663">
        <f t="shared" si="1"/>
        <v>-233.8599999999999</v>
      </c>
      <c r="H59" s="664">
        <f t="shared" si="1"/>
        <v>0</v>
      </c>
      <c r="O59" s="613"/>
    </row>
    <row r="60" spans="1:24" x14ac:dyDescent="0.25">
      <c r="A60" s="540">
        <f t="shared" si="0"/>
        <v>55</v>
      </c>
      <c r="B60" s="544" t="s">
        <v>935</v>
      </c>
      <c r="C60" s="660">
        <f>C61+C62</f>
        <v>9031129.4199999999</v>
      </c>
      <c r="D60" s="660">
        <f>D61+D62</f>
        <v>26034.74</v>
      </c>
      <c r="E60" s="660">
        <f>E61+E62</f>
        <v>9685357.8800000008</v>
      </c>
      <c r="F60" s="660">
        <f>F61+F62</f>
        <v>56683.49</v>
      </c>
      <c r="G60" s="660">
        <f t="shared" si="1"/>
        <v>654228.46000000089</v>
      </c>
      <c r="H60" s="661">
        <f t="shared" si="1"/>
        <v>30648.749999999996</v>
      </c>
      <c r="O60" s="613"/>
    </row>
    <row r="61" spans="1:24" x14ac:dyDescent="0.25">
      <c r="A61" s="540">
        <f t="shared" si="0"/>
        <v>56</v>
      </c>
      <c r="B61" s="545" t="s">
        <v>1073</v>
      </c>
      <c r="C61" s="662">
        <v>8695233.5500000007</v>
      </c>
      <c r="D61" s="662">
        <v>24544.74</v>
      </c>
      <c r="E61" s="662">
        <v>9336039.4900000002</v>
      </c>
      <c r="F61" s="662">
        <v>49269.29</v>
      </c>
      <c r="G61" s="663">
        <f t="shared" si="1"/>
        <v>640805.93999999948</v>
      </c>
      <c r="H61" s="664">
        <f t="shared" si="1"/>
        <v>24724.55</v>
      </c>
      <c r="I61" s="548"/>
      <c r="O61" s="613"/>
    </row>
    <row r="62" spans="1:24" x14ac:dyDescent="0.25">
      <c r="A62" s="540">
        <f t="shared" si="0"/>
        <v>57</v>
      </c>
      <c r="B62" s="544" t="s">
        <v>936</v>
      </c>
      <c r="C62" s="660">
        <f>SUM(C63:C65)</f>
        <v>335895.87</v>
      </c>
      <c r="D62" s="660">
        <f>SUM(D63:D65)</f>
        <v>1490</v>
      </c>
      <c r="E62" s="660">
        <f>SUM(E63:E65)</f>
        <v>349318.39</v>
      </c>
      <c r="F62" s="660">
        <f>SUM(F63:F65)</f>
        <v>7414.2</v>
      </c>
      <c r="G62" s="660">
        <f t="shared" si="1"/>
        <v>13422.520000000019</v>
      </c>
      <c r="H62" s="661">
        <f t="shared" si="1"/>
        <v>5924.2</v>
      </c>
      <c r="O62" s="613"/>
    </row>
    <row r="63" spans="1:24" s="551" customFormat="1" x14ac:dyDescent="0.25">
      <c r="A63" s="540">
        <f t="shared" si="0"/>
        <v>58</v>
      </c>
      <c r="B63" s="549" t="s">
        <v>13</v>
      </c>
      <c r="C63" s="669">
        <v>72761.66</v>
      </c>
      <c r="D63" s="669">
        <v>990</v>
      </c>
      <c r="E63" s="669">
        <v>65858.39</v>
      </c>
      <c r="F63" s="669">
        <v>1200</v>
      </c>
      <c r="G63" s="663">
        <f t="shared" si="1"/>
        <v>-6903.2700000000041</v>
      </c>
      <c r="H63" s="664">
        <f t="shared" si="1"/>
        <v>210</v>
      </c>
      <c r="I63" s="550"/>
      <c r="O63" s="614"/>
      <c r="X63" s="534"/>
    </row>
    <row r="64" spans="1:24" ht="31.5" x14ac:dyDescent="0.25">
      <c r="A64" s="540">
        <f t="shared" si="0"/>
        <v>59</v>
      </c>
      <c r="B64" s="549" t="s">
        <v>14</v>
      </c>
      <c r="C64" s="662">
        <v>261301.41</v>
      </c>
      <c r="D64" s="662">
        <v>500</v>
      </c>
      <c r="E64" s="662">
        <v>281000</v>
      </c>
      <c r="F64" s="662">
        <v>6214.2</v>
      </c>
      <c r="G64" s="663">
        <f t="shared" si="1"/>
        <v>19698.589999999997</v>
      </c>
      <c r="H64" s="664">
        <f t="shared" si="1"/>
        <v>5714.2</v>
      </c>
      <c r="O64" s="613"/>
    </row>
    <row r="65" spans="1:15" x14ac:dyDescent="0.25">
      <c r="A65" s="540">
        <f t="shared" si="0"/>
        <v>60</v>
      </c>
      <c r="B65" s="545" t="s">
        <v>214</v>
      </c>
      <c r="C65" s="662">
        <v>1832.8</v>
      </c>
      <c r="D65" s="662">
        <v>0</v>
      </c>
      <c r="E65" s="662">
        <v>2460</v>
      </c>
      <c r="F65" s="662">
        <v>0</v>
      </c>
      <c r="G65" s="663">
        <f t="shared" si="1"/>
        <v>627.20000000000005</v>
      </c>
      <c r="H65" s="664">
        <f t="shared" si="1"/>
        <v>0</v>
      </c>
      <c r="O65" s="613"/>
    </row>
    <row r="66" spans="1:15" x14ac:dyDescent="0.25">
      <c r="A66" s="540">
        <f t="shared" si="0"/>
        <v>61</v>
      </c>
      <c r="B66" s="544" t="s">
        <v>154</v>
      </c>
      <c r="C66" s="662">
        <v>2952302.83</v>
      </c>
      <c r="D66" s="662">
        <v>8961.74</v>
      </c>
      <c r="E66" s="662">
        <v>3314576.36</v>
      </c>
      <c r="F66" s="662">
        <v>19085.02</v>
      </c>
      <c r="G66" s="663">
        <f t="shared" si="1"/>
        <v>362273.5299999998</v>
      </c>
      <c r="H66" s="664">
        <f t="shared" si="1"/>
        <v>10123.280000000001</v>
      </c>
      <c r="O66" s="613"/>
    </row>
    <row r="67" spans="1:15" x14ac:dyDescent="0.25">
      <c r="A67" s="540">
        <f t="shared" si="0"/>
        <v>62</v>
      </c>
      <c r="B67" s="544" t="s">
        <v>28</v>
      </c>
      <c r="C67" s="662">
        <v>49545.99</v>
      </c>
      <c r="D67" s="662">
        <v>27.78</v>
      </c>
      <c r="E67" s="662">
        <v>48642.52</v>
      </c>
      <c r="F67" s="662">
        <v>0</v>
      </c>
      <c r="G67" s="663">
        <f t="shared" si="1"/>
        <v>-903.47000000000116</v>
      </c>
      <c r="H67" s="664">
        <f t="shared" si="1"/>
        <v>-27.78</v>
      </c>
      <c r="O67" s="613"/>
    </row>
    <row r="68" spans="1:15" ht="18.75" customHeight="1" x14ac:dyDescent="0.25">
      <c r="A68" s="540">
        <f t="shared" si="0"/>
        <v>63</v>
      </c>
      <c r="B68" s="544" t="s">
        <v>937</v>
      </c>
      <c r="C68" s="660">
        <f>SUM(C69:C74)</f>
        <v>321545.81</v>
      </c>
      <c r="D68" s="660">
        <f>SUM(D69:D74)</f>
        <v>209.85</v>
      </c>
      <c r="E68" s="660">
        <f>SUM(E69:E74)</f>
        <v>329052.67</v>
      </c>
      <c r="F68" s="660">
        <f>SUM(F69:F74)</f>
        <v>246.62</v>
      </c>
      <c r="G68" s="660">
        <f t="shared" si="1"/>
        <v>7506.859999999986</v>
      </c>
      <c r="H68" s="661">
        <f t="shared" si="1"/>
        <v>36.77000000000001</v>
      </c>
      <c r="O68" s="613"/>
    </row>
    <row r="69" spans="1:15" x14ac:dyDescent="0.25">
      <c r="A69" s="540">
        <f t="shared" si="0"/>
        <v>64</v>
      </c>
      <c r="B69" s="545" t="s">
        <v>79</v>
      </c>
      <c r="C69" s="662">
        <v>111579.16</v>
      </c>
      <c r="D69" s="662">
        <v>37.840000000000003</v>
      </c>
      <c r="E69" s="662">
        <v>120558</v>
      </c>
      <c r="F69" s="662">
        <v>0</v>
      </c>
      <c r="G69" s="663">
        <f t="shared" si="1"/>
        <v>8978.8399999999965</v>
      </c>
      <c r="H69" s="664">
        <f t="shared" si="1"/>
        <v>-37.840000000000003</v>
      </c>
      <c r="O69" s="613"/>
    </row>
    <row r="70" spans="1:15" x14ac:dyDescent="0.25">
      <c r="A70" s="540">
        <f t="shared" si="0"/>
        <v>65</v>
      </c>
      <c r="B70" s="545" t="s">
        <v>880</v>
      </c>
      <c r="C70" s="662">
        <v>96165.94</v>
      </c>
      <c r="D70" s="662">
        <v>153.76</v>
      </c>
      <c r="E70" s="662">
        <v>129355.3</v>
      </c>
      <c r="F70" s="662">
        <v>0</v>
      </c>
      <c r="G70" s="663">
        <f t="shared" si="1"/>
        <v>33189.360000000001</v>
      </c>
      <c r="H70" s="664">
        <f t="shared" si="1"/>
        <v>-153.76</v>
      </c>
      <c r="O70" s="613"/>
    </row>
    <row r="71" spans="1:15" x14ac:dyDescent="0.25">
      <c r="A71" s="540">
        <f t="shared" si="0"/>
        <v>66</v>
      </c>
      <c r="B71" s="545" t="s">
        <v>117</v>
      </c>
      <c r="C71" s="662">
        <v>65335.4</v>
      </c>
      <c r="D71" s="662">
        <v>0</v>
      </c>
      <c r="E71" s="662">
        <v>33664.5</v>
      </c>
      <c r="F71" s="662">
        <v>0</v>
      </c>
      <c r="G71" s="663">
        <f t="shared" si="1"/>
        <v>-31670.9</v>
      </c>
      <c r="H71" s="664">
        <f t="shared" si="1"/>
        <v>0</v>
      </c>
      <c r="O71" s="613"/>
    </row>
    <row r="72" spans="1:15" x14ac:dyDescent="0.25">
      <c r="A72" s="540">
        <f t="shared" ref="A72:A103" si="2">A71+1</f>
        <v>67</v>
      </c>
      <c r="B72" s="545" t="s">
        <v>118</v>
      </c>
      <c r="C72" s="662">
        <v>15167.73</v>
      </c>
      <c r="D72" s="662">
        <v>18.25</v>
      </c>
      <c r="E72" s="662">
        <v>14540.87</v>
      </c>
      <c r="F72" s="662">
        <v>246.62</v>
      </c>
      <c r="G72" s="663">
        <f t="shared" ref="G72:H102" si="3">E72-C72</f>
        <v>-626.85999999999876</v>
      </c>
      <c r="H72" s="664">
        <f t="shared" si="3"/>
        <v>228.37</v>
      </c>
      <c r="O72" s="613"/>
    </row>
    <row r="73" spans="1:15" x14ac:dyDescent="0.25">
      <c r="A73" s="540">
        <f t="shared" si="2"/>
        <v>68</v>
      </c>
      <c r="B73" s="545" t="s">
        <v>119</v>
      </c>
      <c r="C73" s="662">
        <v>2226.87</v>
      </c>
      <c r="D73" s="662">
        <v>0</v>
      </c>
      <c r="E73" s="662">
        <v>3273.34</v>
      </c>
      <c r="F73" s="662">
        <v>0</v>
      </c>
      <c r="G73" s="663">
        <f t="shared" si="3"/>
        <v>1046.4700000000003</v>
      </c>
      <c r="H73" s="664">
        <f t="shared" si="3"/>
        <v>0</v>
      </c>
      <c r="O73" s="613"/>
    </row>
    <row r="74" spans="1:15" x14ac:dyDescent="0.25">
      <c r="A74" s="540">
        <f t="shared" si="2"/>
        <v>69</v>
      </c>
      <c r="B74" s="545" t="s">
        <v>1074</v>
      </c>
      <c r="C74" s="662">
        <v>31070.71</v>
      </c>
      <c r="D74" s="662">
        <v>0</v>
      </c>
      <c r="E74" s="662">
        <v>27660.66</v>
      </c>
      <c r="F74" s="662">
        <v>0</v>
      </c>
      <c r="G74" s="663">
        <f t="shared" si="3"/>
        <v>-3410.0499999999993</v>
      </c>
      <c r="H74" s="664">
        <f t="shared" si="3"/>
        <v>0</v>
      </c>
      <c r="O74" s="613"/>
    </row>
    <row r="75" spans="1:15" x14ac:dyDescent="0.25">
      <c r="A75" s="540">
        <f t="shared" si="2"/>
        <v>70</v>
      </c>
      <c r="B75" s="544" t="s">
        <v>42</v>
      </c>
      <c r="C75" s="662">
        <v>0</v>
      </c>
      <c r="D75" s="662">
        <v>0</v>
      </c>
      <c r="E75" s="662">
        <v>0</v>
      </c>
      <c r="F75" s="662">
        <v>0</v>
      </c>
      <c r="G75" s="663">
        <f t="shared" si="3"/>
        <v>0</v>
      </c>
      <c r="H75" s="664">
        <f t="shared" si="3"/>
        <v>0</v>
      </c>
      <c r="I75" s="548"/>
      <c r="O75" s="613"/>
    </row>
    <row r="76" spans="1:15" x14ac:dyDescent="0.25">
      <c r="A76" s="540">
        <f t="shared" si="2"/>
        <v>71</v>
      </c>
      <c r="B76" s="544" t="s">
        <v>342</v>
      </c>
      <c r="C76" s="662">
        <v>0</v>
      </c>
      <c r="D76" s="662">
        <v>0</v>
      </c>
      <c r="E76" s="662">
        <v>0</v>
      </c>
      <c r="F76" s="662">
        <v>0</v>
      </c>
      <c r="G76" s="663">
        <f t="shared" si="3"/>
        <v>0</v>
      </c>
      <c r="H76" s="664">
        <f t="shared" si="3"/>
        <v>0</v>
      </c>
      <c r="O76" s="613"/>
    </row>
    <row r="77" spans="1:15" x14ac:dyDescent="0.25">
      <c r="A77" s="540">
        <f t="shared" si="2"/>
        <v>72</v>
      </c>
      <c r="B77" s="544" t="s">
        <v>155</v>
      </c>
      <c r="C77" s="662">
        <v>0</v>
      </c>
      <c r="D77" s="662">
        <v>3156.29</v>
      </c>
      <c r="E77" s="662">
        <v>0</v>
      </c>
      <c r="F77" s="662">
        <v>3156.29</v>
      </c>
      <c r="G77" s="663">
        <f t="shared" si="3"/>
        <v>0</v>
      </c>
      <c r="H77" s="664">
        <f t="shared" si="3"/>
        <v>0</v>
      </c>
      <c r="O77" s="613"/>
    </row>
    <row r="78" spans="1:15" x14ac:dyDescent="0.25">
      <c r="A78" s="540">
        <f t="shared" si="2"/>
        <v>73</v>
      </c>
      <c r="B78" s="544" t="s">
        <v>266</v>
      </c>
      <c r="C78" s="662">
        <v>37797.79</v>
      </c>
      <c r="D78" s="662">
        <v>32.69</v>
      </c>
      <c r="E78" s="662">
        <v>37913.040000000001</v>
      </c>
      <c r="F78" s="662">
        <v>0</v>
      </c>
      <c r="G78" s="663">
        <f t="shared" si="3"/>
        <v>115.25</v>
      </c>
      <c r="H78" s="664">
        <f t="shared" si="3"/>
        <v>-32.69</v>
      </c>
      <c r="O78" s="613"/>
    </row>
    <row r="79" spans="1:15" x14ac:dyDescent="0.25">
      <c r="A79" s="540">
        <f t="shared" si="2"/>
        <v>74</v>
      </c>
      <c r="B79" s="544" t="s">
        <v>927</v>
      </c>
      <c r="C79" s="660">
        <f>C80+C81</f>
        <v>835341.98</v>
      </c>
      <c r="D79" s="660">
        <f>D80+D81</f>
        <v>346.75</v>
      </c>
      <c r="E79" s="660">
        <f>E80+E81</f>
        <v>902174.82</v>
      </c>
      <c r="F79" s="660">
        <f>F80+F81</f>
        <v>582.28</v>
      </c>
      <c r="G79" s="660">
        <f t="shared" si="3"/>
        <v>66832.839999999967</v>
      </c>
      <c r="H79" s="661">
        <f t="shared" si="3"/>
        <v>235.52999999999997</v>
      </c>
      <c r="O79" s="613"/>
    </row>
    <row r="80" spans="1:15" ht="16.5" customHeight="1" x14ac:dyDescent="0.25">
      <c r="A80" s="540">
        <f t="shared" si="2"/>
        <v>75</v>
      </c>
      <c r="B80" s="544" t="s">
        <v>1075</v>
      </c>
      <c r="C80" s="668">
        <v>109640.24</v>
      </c>
      <c r="D80" s="668">
        <v>293.10000000000002</v>
      </c>
      <c r="E80" s="668">
        <v>117741.1</v>
      </c>
      <c r="F80" s="668">
        <v>253.4</v>
      </c>
      <c r="G80" s="663">
        <f t="shared" si="3"/>
        <v>8100.8600000000006</v>
      </c>
      <c r="H80" s="664">
        <f t="shared" si="3"/>
        <v>-39.700000000000017</v>
      </c>
      <c r="I80" s="548"/>
      <c r="O80" s="613"/>
    </row>
    <row r="81" spans="1:26" x14ac:dyDescent="0.25">
      <c r="A81" s="540">
        <f t="shared" si="2"/>
        <v>76</v>
      </c>
      <c r="B81" s="544" t="s">
        <v>15</v>
      </c>
      <c r="C81" s="660">
        <f>SUM(C82:C89)</f>
        <v>725701.74</v>
      </c>
      <c r="D81" s="660">
        <f>SUM(D82:D89)</f>
        <v>53.65</v>
      </c>
      <c r="E81" s="660">
        <f>SUM(E82:E89)</f>
        <v>784433.72</v>
      </c>
      <c r="F81" s="660">
        <f>SUM(F82:F89)</f>
        <v>328.88</v>
      </c>
      <c r="G81" s="660">
        <f t="shared" si="3"/>
        <v>58731.979999999981</v>
      </c>
      <c r="H81" s="661">
        <f t="shared" si="3"/>
        <v>275.23</v>
      </c>
      <c r="I81" s="548"/>
      <c r="O81" s="613"/>
    </row>
    <row r="82" spans="1:26" ht="16.5" customHeight="1" x14ac:dyDescent="0.25">
      <c r="A82" s="540">
        <f t="shared" si="2"/>
        <v>77</v>
      </c>
      <c r="B82" s="545" t="s">
        <v>726</v>
      </c>
      <c r="C82" s="662">
        <v>473024.04</v>
      </c>
      <c r="D82" s="662">
        <v>0</v>
      </c>
      <c r="E82" s="662">
        <v>403365.57</v>
      </c>
      <c r="F82" s="662">
        <v>200</v>
      </c>
      <c r="G82" s="663">
        <f t="shared" si="3"/>
        <v>-69658.469999999972</v>
      </c>
      <c r="H82" s="664">
        <f t="shared" si="3"/>
        <v>200</v>
      </c>
      <c r="O82" s="613"/>
    </row>
    <row r="83" spans="1:26" x14ac:dyDescent="0.25">
      <c r="A83" s="540">
        <f t="shared" si="2"/>
        <v>78</v>
      </c>
      <c r="B83" s="545" t="s">
        <v>120</v>
      </c>
      <c r="C83" s="662">
        <v>1002.37</v>
      </c>
      <c r="D83" s="662">
        <v>53.65</v>
      </c>
      <c r="E83" s="662">
        <v>885.78</v>
      </c>
      <c r="F83" s="662">
        <v>48.85</v>
      </c>
      <c r="G83" s="663">
        <f t="shared" si="3"/>
        <v>-116.59000000000003</v>
      </c>
      <c r="H83" s="664">
        <f t="shared" si="3"/>
        <v>-4.7999999999999972</v>
      </c>
      <c r="O83" s="613"/>
    </row>
    <row r="84" spans="1:26" x14ac:dyDescent="0.25">
      <c r="A84" s="540">
        <f t="shared" si="2"/>
        <v>79</v>
      </c>
      <c r="B84" s="545" t="s">
        <v>121</v>
      </c>
      <c r="C84" s="662">
        <v>0</v>
      </c>
      <c r="D84" s="662">
        <v>0</v>
      </c>
      <c r="E84" s="662">
        <v>0</v>
      </c>
      <c r="F84" s="662">
        <v>0</v>
      </c>
      <c r="G84" s="663">
        <f t="shared" si="3"/>
        <v>0</v>
      </c>
      <c r="H84" s="664">
        <f t="shared" si="3"/>
        <v>0</v>
      </c>
      <c r="O84" s="613"/>
    </row>
    <row r="85" spans="1:26" ht="31.5" x14ac:dyDescent="0.25">
      <c r="A85" s="540">
        <f t="shared" si="2"/>
        <v>80</v>
      </c>
      <c r="B85" s="545" t="s">
        <v>791</v>
      </c>
      <c r="C85" s="662">
        <v>21815.79</v>
      </c>
      <c r="D85" s="662">
        <v>0</v>
      </c>
      <c r="E85" s="662">
        <v>22020.6</v>
      </c>
      <c r="F85" s="662">
        <v>0</v>
      </c>
      <c r="G85" s="663">
        <f t="shared" si="3"/>
        <v>204.80999999999767</v>
      </c>
      <c r="H85" s="664">
        <f t="shared" si="3"/>
        <v>0</v>
      </c>
      <c r="I85" s="552"/>
      <c r="J85" s="553"/>
      <c r="K85" s="553"/>
      <c r="L85" s="553"/>
      <c r="M85" s="553"/>
      <c r="O85" s="613"/>
    </row>
    <row r="86" spans="1:26" x14ac:dyDescent="0.25">
      <c r="A86" s="540">
        <f t="shared" si="2"/>
        <v>81</v>
      </c>
      <c r="B86" s="545" t="s">
        <v>1076</v>
      </c>
      <c r="C86" s="662">
        <v>70455</v>
      </c>
      <c r="D86" s="662">
        <v>0</v>
      </c>
      <c r="E86" s="662">
        <v>84188</v>
      </c>
      <c r="F86" s="662">
        <v>0</v>
      </c>
      <c r="G86" s="663">
        <f t="shared" si="3"/>
        <v>13733</v>
      </c>
      <c r="H86" s="664">
        <f t="shared" si="3"/>
        <v>0</v>
      </c>
      <c r="I86" s="533"/>
      <c r="K86" s="548"/>
      <c r="O86" s="613"/>
    </row>
    <row r="87" spans="1:26" x14ac:dyDescent="0.25">
      <c r="A87" s="540" t="s">
        <v>844</v>
      </c>
      <c r="B87" s="545" t="s">
        <v>843</v>
      </c>
      <c r="C87" s="662">
        <v>0</v>
      </c>
      <c r="D87" s="662">
        <v>0</v>
      </c>
      <c r="E87" s="662">
        <v>0</v>
      </c>
      <c r="F87" s="662">
        <v>0</v>
      </c>
      <c r="G87" s="663">
        <f t="shared" si="3"/>
        <v>0</v>
      </c>
      <c r="H87" s="664">
        <f t="shared" si="3"/>
        <v>0</v>
      </c>
      <c r="I87" s="533"/>
      <c r="J87" s="554"/>
      <c r="O87" s="613"/>
    </row>
    <row r="88" spans="1:26" x14ac:dyDescent="0.25">
      <c r="A88" s="540">
        <f>A86+1</f>
        <v>82</v>
      </c>
      <c r="B88" s="545" t="s">
        <v>846</v>
      </c>
      <c r="C88" s="662">
        <v>12520</v>
      </c>
      <c r="D88" s="662">
        <v>0</v>
      </c>
      <c r="E88" s="662">
        <v>14305</v>
      </c>
      <c r="F88" s="662">
        <v>0</v>
      </c>
      <c r="G88" s="663">
        <f t="shared" si="3"/>
        <v>1785</v>
      </c>
      <c r="H88" s="664">
        <f t="shared" si="3"/>
        <v>0</v>
      </c>
      <c r="I88" s="533"/>
      <c r="O88" s="613"/>
    </row>
    <row r="89" spans="1:26" x14ac:dyDescent="0.25">
      <c r="A89" s="540">
        <f t="shared" si="2"/>
        <v>83</v>
      </c>
      <c r="B89" s="545" t="s">
        <v>1077</v>
      </c>
      <c r="C89" s="662">
        <v>146884.54</v>
      </c>
      <c r="D89" s="662">
        <v>0</v>
      </c>
      <c r="E89" s="662">
        <v>259668.77</v>
      </c>
      <c r="F89" s="662">
        <v>80.03</v>
      </c>
      <c r="G89" s="663">
        <f t="shared" si="3"/>
        <v>112784.22999999998</v>
      </c>
      <c r="H89" s="664">
        <f t="shared" si="3"/>
        <v>80.03</v>
      </c>
      <c r="I89" s="533"/>
      <c r="K89" s="548"/>
      <c r="O89" s="613"/>
    </row>
    <row r="90" spans="1:26" ht="31.5" x14ac:dyDescent="0.25">
      <c r="A90" s="540">
        <f t="shared" si="2"/>
        <v>84</v>
      </c>
      <c r="B90" s="544" t="s">
        <v>928</v>
      </c>
      <c r="C90" s="660">
        <f>SUM(C91:C99)</f>
        <v>1643065.3000000003</v>
      </c>
      <c r="D90" s="660">
        <f>SUM(D91:D99)</f>
        <v>1213</v>
      </c>
      <c r="E90" s="660">
        <f>SUM(E91:E99)</f>
        <v>1502829.5999999999</v>
      </c>
      <c r="F90" s="660">
        <f>SUM(F91:F99)</f>
        <v>778</v>
      </c>
      <c r="G90" s="660">
        <f t="shared" si="3"/>
        <v>-140235.70000000042</v>
      </c>
      <c r="H90" s="661">
        <f t="shared" si="3"/>
        <v>-435</v>
      </c>
      <c r="I90" s="533"/>
      <c r="O90" s="613"/>
    </row>
    <row r="91" spans="1:26" ht="31.5" customHeight="1" x14ac:dyDescent="0.25">
      <c r="A91" s="606">
        <f t="shared" si="2"/>
        <v>85</v>
      </c>
      <c r="B91" s="607" t="s">
        <v>759</v>
      </c>
      <c r="C91" s="662">
        <v>481020.78</v>
      </c>
      <c r="D91" s="662">
        <v>0</v>
      </c>
      <c r="E91" s="662">
        <v>494102.59</v>
      </c>
      <c r="F91" s="662">
        <v>0</v>
      </c>
      <c r="G91" s="663">
        <f t="shared" si="3"/>
        <v>13081.809999999998</v>
      </c>
      <c r="H91" s="664">
        <f t="shared" si="3"/>
        <v>0</v>
      </c>
      <c r="I91" s="572"/>
      <c r="K91" s="554"/>
      <c r="L91" s="554"/>
      <c r="M91" s="554"/>
      <c r="O91" s="613"/>
    </row>
    <row r="92" spans="1:26" ht="33.75" customHeight="1" x14ac:dyDescent="0.25">
      <c r="A92" s="540">
        <f t="shared" si="2"/>
        <v>86</v>
      </c>
      <c r="B92" s="608" t="s">
        <v>1244</v>
      </c>
      <c r="C92" s="662">
        <v>294717.87</v>
      </c>
      <c r="D92" s="662">
        <v>1213</v>
      </c>
      <c r="E92" s="662">
        <v>348896.35</v>
      </c>
      <c r="F92" s="662">
        <v>778</v>
      </c>
      <c r="G92" s="663">
        <f t="shared" si="3"/>
        <v>54178.479999999981</v>
      </c>
      <c r="H92" s="664">
        <f t="shared" si="3"/>
        <v>-435</v>
      </c>
      <c r="I92" s="573" t="s">
        <v>1333</v>
      </c>
      <c r="J92" s="574"/>
      <c r="K92" s="574"/>
      <c r="L92" s="574"/>
      <c r="M92" s="574"/>
      <c r="N92" s="574"/>
      <c r="O92" s="615"/>
      <c r="P92" s="574"/>
      <c r="Q92" s="574"/>
      <c r="R92" s="574"/>
      <c r="S92" s="574"/>
      <c r="T92" s="574"/>
      <c r="U92" s="574"/>
      <c r="V92" s="574"/>
      <c r="W92" s="574"/>
      <c r="Y92" s="574"/>
      <c r="Z92" s="574"/>
    </row>
    <row r="93" spans="1:26" ht="31.5" x14ac:dyDescent="0.25">
      <c r="A93" s="606" t="s">
        <v>665</v>
      </c>
      <c r="B93" s="608" t="s">
        <v>1078</v>
      </c>
      <c r="C93" s="662">
        <v>189082.17</v>
      </c>
      <c r="D93" s="662">
        <v>0</v>
      </c>
      <c r="E93" s="662">
        <v>197003</v>
      </c>
      <c r="F93" s="662">
        <v>0</v>
      </c>
      <c r="G93" s="663">
        <f>E93-C93</f>
        <v>7920.8299999999872</v>
      </c>
      <c r="H93" s="664">
        <f>F93-D93</f>
        <v>0</v>
      </c>
      <c r="I93" s="548"/>
      <c r="O93" s="613"/>
    </row>
    <row r="94" spans="1:26" ht="15.75" customHeight="1" x14ac:dyDescent="0.25">
      <c r="A94" s="540">
        <f>A92+1</f>
        <v>87</v>
      </c>
      <c r="B94" s="545" t="s">
        <v>841</v>
      </c>
      <c r="C94" s="662">
        <v>0</v>
      </c>
      <c r="D94" s="662">
        <v>0</v>
      </c>
      <c r="E94" s="662">
        <v>0</v>
      </c>
      <c r="F94" s="662">
        <v>0</v>
      </c>
      <c r="G94" s="663">
        <f t="shared" si="3"/>
        <v>0</v>
      </c>
      <c r="H94" s="664">
        <f t="shared" si="3"/>
        <v>0</v>
      </c>
      <c r="I94" s="548"/>
      <c r="O94" s="613"/>
    </row>
    <row r="95" spans="1:26" x14ac:dyDescent="0.25">
      <c r="A95" s="540">
        <f t="shared" si="2"/>
        <v>88</v>
      </c>
      <c r="B95" s="545" t="s">
        <v>147</v>
      </c>
      <c r="C95" s="662">
        <v>0</v>
      </c>
      <c r="D95" s="662">
        <v>0</v>
      </c>
      <c r="E95" s="662">
        <v>0</v>
      </c>
      <c r="F95" s="662">
        <v>0</v>
      </c>
      <c r="G95" s="663">
        <f t="shared" si="3"/>
        <v>0</v>
      </c>
      <c r="H95" s="664">
        <f t="shared" si="3"/>
        <v>0</v>
      </c>
      <c r="O95" s="613"/>
    </row>
    <row r="96" spans="1:26" x14ac:dyDescent="0.25">
      <c r="A96" s="540">
        <f t="shared" si="2"/>
        <v>89</v>
      </c>
      <c r="B96" s="545" t="s">
        <v>148</v>
      </c>
      <c r="C96" s="662">
        <v>634307.17000000004</v>
      </c>
      <c r="D96" s="662">
        <v>0</v>
      </c>
      <c r="E96" s="662">
        <v>419341.66</v>
      </c>
      <c r="F96" s="662">
        <v>0</v>
      </c>
      <c r="G96" s="663">
        <f t="shared" si="3"/>
        <v>-214965.51000000007</v>
      </c>
      <c r="H96" s="664">
        <f t="shared" si="3"/>
        <v>0</v>
      </c>
      <c r="O96" s="613"/>
    </row>
    <row r="97" spans="1:15" ht="31.5" x14ac:dyDescent="0.25">
      <c r="A97" s="540">
        <f t="shared" si="2"/>
        <v>90</v>
      </c>
      <c r="B97" s="555" t="s">
        <v>845</v>
      </c>
      <c r="C97" s="662">
        <v>0</v>
      </c>
      <c r="D97" s="662">
        <v>0</v>
      </c>
      <c r="E97" s="662">
        <v>0</v>
      </c>
      <c r="F97" s="662">
        <v>0</v>
      </c>
      <c r="G97" s="663">
        <f t="shared" si="3"/>
        <v>0</v>
      </c>
      <c r="H97" s="664">
        <f t="shared" si="3"/>
        <v>0</v>
      </c>
      <c r="I97" s="556"/>
      <c r="O97" s="613"/>
    </row>
    <row r="98" spans="1:15" ht="40.5" customHeight="1" x14ac:dyDescent="0.25">
      <c r="A98" s="540">
        <f t="shared" si="2"/>
        <v>91</v>
      </c>
      <c r="B98" s="547" t="s">
        <v>801</v>
      </c>
      <c r="C98" s="662">
        <v>43937.31</v>
      </c>
      <c r="D98" s="662">
        <v>0</v>
      </c>
      <c r="E98" s="662">
        <v>43486</v>
      </c>
      <c r="F98" s="662">
        <v>0</v>
      </c>
      <c r="G98" s="663">
        <f t="shared" si="3"/>
        <v>-451.30999999999767</v>
      </c>
      <c r="H98" s="664">
        <f t="shared" si="3"/>
        <v>0</v>
      </c>
      <c r="O98" s="613"/>
    </row>
    <row r="99" spans="1:15" ht="16.5" customHeight="1" x14ac:dyDescent="0.25">
      <c r="A99" s="540">
        <f>A98+1</f>
        <v>92</v>
      </c>
      <c r="B99" s="545" t="s">
        <v>798</v>
      </c>
      <c r="C99" s="662">
        <v>0</v>
      </c>
      <c r="D99" s="662">
        <v>0</v>
      </c>
      <c r="E99" s="662">
        <v>0</v>
      </c>
      <c r="F99" s="662">
        <v>0</v>
      </c>
      <c r="G99" s="663">
        <f t="shared" si="3"/>
        <v>0</v>
      </c>
      <c r="H99" s="664">
        <f t="shared" si="3"/>
        <v>0</v>
      </c>
      <c r="O99" s="613"/>
    </row>
    <row r="100" spans="1:15" ht="16.149999999999999" customHeight="1" x14ac:dyDescent="0.25">
      <c r="A100" s="540">
        <f t="shared" si="2"/>
        <v>93</v>
      </c>
      <c r="B100" s="544" t="s">
        <v>881</v>
      </c>
      <c r="C100" s="662">
        <v>0</v>
      </c>
      <c r="D100" s="662">
        <v>0</v>
      </c>
      <c r="E100" s="662">
        <v>0</v>
      </c>
      <c r="F100" s="662">
        <v>0</v>
      </c>
      <c r="G100" s="663">
        <f t="shared" si="3"/>
        <v>0</v>
      </c>
      <c r="H100" s="664">
        <f t="shared" si="3"/>
        <v>0</v>
      </c>
      <c r="O100" s="613"/>
    </row>
    <row r="101" spans="1:15" ht="16.149999999999999" customHeight="1" x14ac:dyDescent="0.25">
      <c r="A101" s="605">
        <f t="shared" si="2"/>
        <v>94</v>
      </c>
      <c r="B101" s="544" t="s">
        <v>1079</v>
      </c>
      <c r="C101" s="662">
        <v>0</v>
      </c>
      <c r="D101" s="662">
        <v>5227.93</v>
      </c>
      <c r="E101" s="662">
        <v>0</v>
      </c>
      <c r="F101" s="662">
        <v>6147.75</v>
      </c>
      <c r="G101" s="663">
        <f t="shared" si="3"/>
        <v>0</v>
      </c>
      <c r="H101" s="664">
        <f t="shared" si="3"/>
        <v>919.81999999999971</v>
      </c>
      <c r="I101" s="571"/>
      <c r="J101" s="554"/>
      <c r="O101" s="613"/>
    </row>
    <row r="102" spans="1:15" x14ac:dyDescent="0.25">
      <c r="A102" s="540">
        <f t="shared" si="2"/>
        <v>95</v>
      </c>
      <c r="B102" s="544" t="s">
        <v>882</v>
      </c>
      <c r="C102" s="662">
        <v>5.24</v>
      </c>
      <c r="D102" s="662">
        <v>10275.19</v>
      </c>
      <c r="E102" s="662">
        <v>6.04</v>
      </c>
      <c r="F102" s="662">
        <v>6972.16</v>
      </c>
      <c r="G102" s="663">
        <f t="shared" si="3"/>
        <v>0.79999999999999982</v>
      </c>
      <c r="H102" s="664">
        <f t="shared" si="3"/>
        <v>-3303.0300000000007</v>
      </c>
      <c r="O102" s="613"/>
    </row>
    <row r="103" spans="1:15" ht="34.5" customHeight="1" thickBot="1" x14ac:dyDescent="0.3">
      <c r="A103" s="540">
        <f t="shared" si="2"/>
        <v>96</v>
      </c>
      <c r="B103" s="557" t="s">
        <v>1331</v>
      </c>
      <c r="C103" s="670">
        <f>C6+C19+C27+C32+C40+C43+C44+C60+C66+C67+C68+C75+C76+C77+C78+C79+C90+C100+C102</f>
        <v>16706222.9</v>
      </c>
      <c r="D103" s="670">
        <f>D6+D19+D27+D32+D40+D43+D44+D60+D66+D67+D68+D75+D76+D77+D78+D79+D90+D100+D102</f>
        <v>100733.39000000001</v>
      </c>
      <c r="E103" s="670">
        <f>E6+E19+E27+E32+E40+E43+E44+E60+E66+E67+E68+E75+E76+E77+E78+E79+E90+E100+E102</f>
        <v>18123041.639999997</v>
      </c>
      <c r="F103" s="670">
        <f>F6+F19+F27+F32+F40+F43+F44+F60+F66+F67+F68+F75+F76+F77+F78+F79+F90+F100+F102</f>
        <v>111207.28</v>
      </c>
      <c r="G103" s="670">
        <f>E103-C103</f>
        <v>1416818.7399999965</v>
      </c>
      <c r="H103" s="671">
        <f>F103-D103</f>
        <v>10473.889999999985</v>
      </c>
      <c r="I103" s="558"/>
      <c r="O103" s="613"/>
    </row>
    <row r="104" spans="1:15" x14ac:dyDescent="0.25">
      <c r="A104" s="559"/>
      <c r="B104" s="560"/>
      <c r="D104" s="561">
        <f>C103+D103-C102-D102</f>
        <v>16796675.859999999</v>
      </c>
      <c r="E104" s="562"/>
      <c r="F104" s="561">
        <f>E103+F103-E102-F102</f>
        <v>18227270.719999999</v>
      </c>
      <c r="I104" s="563" t="s">
        <v>829</v>
      </c>
    </row>
    <row r="105" spans="1:15" ht="31.5" x14ac:dyDescent="0.25">
      <c r="A105" s="564" t="s">
        <v>760</v>
      </c>
      <c r="B105" s="565" t="s">
        <v>883</v>
      </c>
      <c r="I105" s="825" t="s">
        <v>1330</v>
      </c>
      <c r="J105" s="825"/>
    </row>
    <row r="106" spans="1:15" x14ac:dyDescent="0.25">
      <c r="A106" s="811" t="s">
        <v>1327</v>
      </c>
      <c r="B106" s="811"/>
      <c r="C106" s="811"/>
      <c r="D106" s="811"/>
      <c r="E106" s="811"/>
      <c r="F106" s="811"/>
      <c r="G106" s="811"/>
      <c r="H106" s="811"/>
      <c r="I106" s="825"/>
      <c r="J106" s="825"/>
      <c r="K106" s="640"/>
      <c r="L106" s="640"/>
      <c r="M106" s="640"/>
      <c r="N106" s="640"/>
    </row>
    <row r="107" spans="1:15" x14ac:dyDescent="0.25">
      <c r="I107" s="825"/>
      <c r="J107" s="825"/>
    </row>
    <row r="973" spans="6:6" x14ac:dyDescent="0.25">
      <c r="F973" s="534" t="s">
        <v>346</v>
      </c>
    </row>
    <row r="992" spans="4:4" x14ac:dyDescent="0.25">
      <c r="D992" s="534" t="s">
        <v>345</v>
      </c>
    </row>
  </sheetData>
  <mergeCells count="10">
    <mergeCell ref="A106:H106"/>
    <mergeCell ref="J58:L58"/>
    <mergeCell ref="A1:H1"/>
    <mergeCell ref="A2:H2"/>
    <mergeCell ref="A3:A4"/>
    <mergeCell ref="B3:B4"/>
    <mergeCell ref="C3:D3"/>
    <mergeCell ref="E3:F3"/>
    <mergeCell ref="G3:H3"/>
    <mergeCell ref="I105:J107"/>
  </mergeCells>
  <printOptions horizontalCentered="1" verticalCentered="1" gridLines="1"/>
  <pageMargins left="0.19685039370078741" right="0.19685039370078741" top="0.78740157480314965" bottom="0.39370078740157483" header="0.39370078740157483" footer="0.23622047244094491"/>
  <pageSetup paperSize="9" scale="70" fitToWidth="3" fitToHeight="3" orientation="landscape" r:id="rId1"/>
  <headerFooter alignWithMargins="0">
    <oddFooter xml:space="preserve">&amp;C &amp;P z &amp;N  </oddFooter>
  </headerFooter>
  <rowBreaks count="1" manualBreakCount="1">
    <brk id="8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árok10">
    <tabColor indexed="42"/>
    <pageSetUpPr fitToPage="1"/>
  </sheetPr>
  <dimension ref="A1:O38"/>
  <sheetViews>
    <sheetView zoomScale="87" zoomScaleNormal="87" workbookViewId="0">
      <pane xSplit="2" ySplit="6" topLeftCell="C7" activePane="bottomRight" state="frozen"/>
      <selection pane="topRight" activeCell="C1" sqref="C1"/>
      <selection pane="bottomLeft" activeCell="A7" sqref="A7"/>
      <selection pane="bottomRight" activeCell="E42" sqref="E42"/>
    </sheetView>
  </sheetViews>
  <sheetFormatPr defaultColWidth="9.140625" defaultRowHeight="15.75" x14ac:dyDescent="0.2"/>
  <cols>
    <col min="1" max="1" width="5.5703125" style="22" customWidth="1"/>
    <col min="2" max="2" width="65.42578125" style="45" customWidth="1"/>
    <col min="3" max="3" width="13.140625" style="17" customWidth="1"/>
    <col min="4" max="4" width="14" style="17" customWidth="1"/>
    <col min="5" max="5" width="15.85546875" style="17" customWidth="1"/>
    <col min="6" max="6" width="15.7109375" style="17" customWidth="1"/>
    <col min="7" max="7" width="19.140625" style="17" customWidth="1"/>
    <col min="8" max="8" width="18.7109375" style="17" customWidth="1"/>
    <col min="9" max="9" width="16.28515625" style="17" customWidth="1"/>
    <col min="10" max="10" width="17.7109375" style="17" bestFit="1" customWidth="1"/>
    <col min="11" max="11" width="13.28515625" style="17" customWidth="1"/>
    <col min="12" max="13" width="9.85546875" style="17" customWidth="1"/>
    <col min="14" max="14" width="9.140625" style="17" customWidth="1"/>
    <col min="15" max="16384" width="9.140625" style="17"/>
  </cols>
  <sheetData>
    <row r="1" spans="1:15" ht="35.1" customHeight="1" thickBot="1" x14ac:dyDescent="0.25">
      <c r="A1" s="826" t="s">
        <v>1204</v>
      </c>
      <c r="B1" s="827"/>
      <c r="C1" s="827"/>
      <c r="D1" s="827"/>
      <c r="E1" s="827"/>
      <c r="F1" s="827"/>
      <c r="G1" s="827"/>
      <c r="H1" s="827"/>
      <c r="I1" s="827"/>
      <c r="J1" s="827"/>
      <c r="K1" s="827"/>
    </row>
    <row r="2" spans="1:15" ht="35.450000000000003" customHeight="1" thickBot="1" x14ac:dyDescent="0.25">
      <c r="A2" s="828" t="s">
        <v>1252</v>
      </c>
      <c r="B2" s="829"/>
      <c r="C2" s="829"/>
      <c r="D2" s="829"/>
      <c r="E2" s="829"/>
      <c r="F2" s="829"/>
      <c r="G2" s="829"/>
      <c r="H2" s="829"/>
      <c r="I2" s="829"/>
      <c r="J2" s="829"/>
      <c r="K2" s="830"/>
      <c r="L2" s="403"/>
      <c r="M2" s="403"/>
      <c r="N2" s="403"/>
    </row>
    <row r="3" spans="1:15" ht="32.25" customHeight="1" x14ac:dyDescent="0.2">
      <c r="A3" s="842" t="s">
        <v>177</v>
      </c>
      <c r="B3" s="807" t="s">
        <v>205</v>
      </c>
      <c r="C3" s="835" t="s">
        <v>1205</v>
      </c>
      <c r="D3" s="835"/>
      <c r="E3" s="835"/>
      <c r="F3" s="835"/>
      <c r="G3" s="835" t="s">
        <v>700</v>
      </c>
      <c r="H3" s="836" t="s">
        <v>270</v>
      </c>
      <c r="I3" s="835" t="s">
        <v>702</v>
      </c>
      <c r="J3" s="831" t="s">
        <v>703</v>
      </c>
      <c r="K3" s="838" t="s">
        <v>792</v>
      </c>
      <c r="L3" s="844" t="s">
        <v>907</v>
      </c>
      <c r="M3" s="847" t="s">
        <v>926</v>
      </c>
      <c r="N3" s="850" t="s">
        <v>908</v>
      </c>
      <c r="O3" s="429"/>
    </row>
    <row r="4" spans="1:15" ht="34.5" customHeight="1" x14ac:dyDescent="0.2">
      <c r="A4" s="843"/>
      <c r="B4" s="841"/>
      <c r="C4" s="840" t="s">
        <v>203</v>
      </c>
      <c r="D4" s="13" t="s">
        <v>270</v>
      </c>
      <c r="E4" s="840" t="s">
        <v>204</v>
      </c>
      <c r="F4" s="840" t="s">
        <v>159</v>
      </c>
      <c r="G4" s="840"/>
      <c r="H4" s="837"/>
      <c r="I4" s="840"/>
      <c r="J4" s="832"/>
      <c r="K4" s="838"/>
      <c r="L4" s="845"/>
      <c r="M4" s="848"/>
      <c r="N4" s="851"/>
      <c r="O4" s="429"/>
    </row>
    <row r="5" spans="1:15" s="70" customFormat="1" ht="63.75" thickBot="1" x14ac:dyDescent="0.25">
      <c r="A5" s="843"/>
      <c r="B5" s="841"/>
      <c r="C5" s="840"/>
      <c r="D5" s="13" t="s">
        <v>655</v>
      </c>
      <c r="E5" s="840"/>
      <c r="F5" s="840"/>
      <c r="G5" s="840"/>
      <c r="H5" s="13" t="s">
        <v>701</v>
      </c>
      <c r="I5" s="840"/>
      <c r="J5" s="832"/>
      <c r="K5" s="839"/>
      <c r="L5" s="846"/>
      <c r="M5" s="849"/>
      <c r="N5" s="852"/>
      <c r="O5" s="431"/>
    </row>
    <row r="6" spans="1:15" s="71" customFormat="1" ht="18" customHeight="1" thickBot="1" x14ac:dyDescent="0.25">
      <c r="A6" s="131"/>
      <c r="B6" s="59"/>
      <c r="C6" s="15" t="s">
        <v>253</v>
      </c>
      <c r="D6" s="15" t="s">
        <v>254</v>
      </c>
      <c r="E6" s="15" t="s">
        <v>255</v>
      </c>
      <c r="F6" s="15" t="s">
        <v>160</v>
      </c>
      <c r="G6" s="15" t="s">
        <v>256</v>
      </c>
      <c r="H6" s="15" t="s">
        <v>257</v>
      </c>
      <c r="I6" s="15" t="s">
        <v>258</v>
      </c>
      <c r="J6" s="281" t="s">
        <v>161</v>
      </c>
      <c r="K6" s="332" t="s">
        <v>793</v>
      </c>
    </row>
    <row r="7" spans="1:15" s="20" customFormat="1" x14ac:dyDescent="0.2">
      <c r="A7" s="28">
        <v>1</v>
      </c>
      <c r="B7" s="42" t="s">
        <v>249</v>
      </c>
      <c r="C7" s="616">
        <f>SUM(C8:C12)</f>
        <v>268.2</v>
      </c>
      <c r="D7" s="616">
        <f>SUM(D8:D12)</f>
        <v>263.7</v>
      </c>
      <c r="E7" s="616">
        <f>SUM(E8:E12)</f>
        <v>3.3</v>
      </c>
      <c r="F7" s="616">
        <f t="shared" ref="F7:F13" si="0">C7+E7</f>
        <v>271.5</v>
      </c>
      <c r="G7" s="57">
        <f>SUM(G8:G12)</f>
        <v>5974578</v>
      </c>
      <c r="H7" s="57">
        <f>SUM(H8:H12)</f>
        <v>5776733</v>
      </c>
      <c r="I7" s="57">
        <f>SUM(I8:I12)</f>
        <v>340695</v>
      </c>
      <c r="J7" s="142">
        <f t="shared" ref="J7:J13" si="1">G7+I7</f>
        <v>6315273</v>
      </c>
      <c r="K7" s="330">
        <f>IF(F7=0,0,J7/F7/12)</f>
        <v>1938.389502762431</v>
      </c>
      <c r="L7" s="395">
        <v>1402</v>
      </c>
      <c r="M7" s="396">
        <v>1632</v>
      </c>
      <c r="N7" s="397">
        <v>2039</v>
      </c>
    </row>
    <row r="8" spans="1:15" x14ac:dyDescent="0.2">
      <c r="A8" s="28">
        <v>2</v>
      </c>
      <c r="B8" s="25" t="s">
        <v>794</v>
      </c>
      <c r="C8" s="617">
        <v>49.8</v>
      </c>
      <c r="D8" s="617">
        <v>49</v>
      </c>
      <c r="E8" s="617">
        <v>0.4</v>
      </c>
      <c r="F8" s="616">
        <f t="shared" si="0"/>
        <v>50.199999999999996</v>
      </c>
      <c r="G8" s="135">
        <v>1503045</v>
      </c>
      <c r="H8" s="135">
        <v>1443521</v>
      </c>
      <c r="I8" s="135">
        <v>137276</v>
      </c>
      <c r="J8" s="142">
        <f t="shared" si="1"/>
        <v>1640321</v>
      </c>
      <c r="K8" s="330">
        <f t="shared" ref="K8:K30" si="2">IF(F8=0,0,J8/F8/12)</f>
        <v>2722.976427622842</v>
      </c>
      <c r="L8" s="398">
        <v>1972</v>
      </c>
      <c r="M8" s="394">
        <v>2201</v>
      </c>
      <c r="N8" s="399">
        <v>2854</v>
      </c>
    </row>
    <row r="9" spans="1:15" x14ac:dyDescent="0.2">
      <c r="A9" s="28">
        <v>3</v>
      </c>
      <c r="B9" s="25" t="s">
        <v>206</v>
      </c>
      <c r="C9" s="617">
        <v>76</v>
      </c>
      <c r="D9" s="617">
        <v>75.900000000000006</v>
      </c>
      <c r="E9" s="617">
        <v>1.2</v>
      </c>
      <c r="F9" s="616">
        <f t="shared" si="0"/>
        <v>77.2</v>
      </c>
      <c r="G9" s="135">
        <v>1876414</v>
      </c>
      <c r="H9" s="135">
        <v>1825233</v>
      </c>
      <c r="I9" s="135">
        <v>93913</v>
      </c>
      <c r="J9" s="142">
        <f t="shared" si="1"/>
        <v>1970327</v>
      </c>
      <c r="K9" s="330">
        <f t="shared" si="2"/>
        <v>2126.8642055267701</v>
      </c>
      <c r="L9" s="398">
        <v>1619</v>
      </c>
      <c r="M9" s="394">
        <v>1909</v>
      </c>
      <c r="N9" s="399">
        <v>2292</v>
      </c>
    </row>
    <row r="10" spans="1:15" x14ac:dyDescent="0.2">
      <c r="A10" s="28">
        <v>4</v>
      </c>
      <c r="B10" s="25" t="s">
        <v>207</v>
      </c>
      <c r="C10" s="617">
        <v>138.19999999999999</v>
      </c>
      <c r="D10" s="617">
        <v>134.6</v>
      </c>
      <c r="E10" s="617">
        <v>1.7</v>
      </c>
      <c r="F10" s="616">
        <f t="shared" si="0"/>
        <v>139.89999999999998</v>
      </c>
      <c r="G10" s="135">
        <v>2532471</v>
      </c>
      <c r="H10" s="135">
        <v>2447007</v>
      </c>
      <c r="I10" s="135">
        <v>107903</v>
      </c>
      <c r="J10" s="142">
        <f t="shared" si="1"/>
        <v>2640374</v>
      </c>
      <c r="K10" s="330">
        <f t="shared" si="2"/>
        <v>1572.774600905409</v>
      </c>
      <c r="L10" s="398">
        <v>1347</v>
      </c>
      <c r="M10" s="394">
        <v>1467</v>
      </c>
      <c r="N10" s="399">
        <v>1687</v>
      </c>
    </row>
    <row r="11" spans="1:15" x14ac:dyDescent="0.2">
      <c r="A11" s="28">
        <v>5</v>
      </c>
      <c r="B11" s="25" t="s">
        <v>208</v>
      </c>
      <c r="C11" s="617">
        <v>3.2</v>
      </c>
      <c r="D11" s="617">
        <v>3.2</v>
      </c>
      <c r="E11" s="617">
        <v>0</v>
      </c>
      <c r="F11" s="616">
        <f t="shared" si="0"/>
        <v>3.2</v>
      </c>
      <c r="G11" s="135">
        <v>47626</v>
      </c>
      <c r="H11" s="135">
        <v>45950</v>
      </c>
      <c r="I11" s="135">
        <v>1603</v>
      </c>
      <c r="J11" s="142">
        <f t="shared" si="1"/>
        <v>49229</v>
      </c>
      <c r="K11" s="330">
        <f t="shared" si="2"/>
        <v>1282.0052083333333</v>
      </c>
      <c r="L11" s="398">
        <v>1089</v>
      </c>
      <c r="M11" s="394">
        <v>1233</v>
      </c>
      <c r="N11" s="399">
        <v>1471</v>
      </c>
    </row>
    <row r="12" spans="1:15" x14ac:dyDescent="0.2">
      <c r="A12" s="28">
        <v>6</v>
      </c>
      <c r="B12" s="25" t="s">
        <v>209</v>
      </c>
      <c r="C12" s="617">
        <v>1</v>
      </c>
      <c r="D12" s="617">
        <v>1</v>
      </c>
      <c r="E12" s="617">
        <v>0</v>
      </c>
      <c r="F12" s="616">
        <f t="shared" si="0"/>
        <v>1</v>
      </c>
      <c r="G12" s="135">
        <v>15022</v>
      </c>
      <c r="H12" s="135">
        <v>15022</v>
      </c>
      <c r="I12" s="135">
        <v>0</v>
      </c>
      <c r="J12" s="142">
        <f t="shared" si="1"/>
        <v>15022</v>
      </c>
      <c r="K12" s="330">
        <f t="shared" si="2"/>
        <v>1251.8333333333333</v>
      </c>
      <c r="L12" s="398">
        <v>1252</v>
      </c>
      <c r="M12" s="394">
        <v>1252</v>
      </c>
      <c r="N12" s="399">
        <v>1252</v>
      </c>
    </row>
    <row r="13" spans="1:15" x14ac:dyDescent="0.2">
      <c r="A13" s="28">
        <v>7</v>
      </c>
      <c r="B13" s="42" t="s">
        <v>56</v>
      </c>
      <c r="C13" s="617">
        <v>31.6</v>
      </c>
      <c r="D13" s="617">
        <v>31.6</v>
      </c>
      <c r="E13" s="617"/>
      <c r="F13" s="616">
        <f t="shared" si="0"/>
        <v>31.6</v>
      </c>
      <c r="G13" s="135">
        <v>472485</v>
      </c>
      <c r="H13" s="135">
        <v>471143</v>
      </c>
      <c r="I13" s="135">
        <v>12602</v>
      </c>
      <c r="J13" s="142">
        <f t="shared" si="1"/>
        <v>485087</v>
      </c>
      <c r="K13" s="330">
        <f t="shared" si="2"/>
        <v>1279.2378691983122</v>
      </c>
      <c r="L13" s="398">
        <v>955</v>
      </c>
      <c r="M13" s="394">
        <v>1132</v>
      </c>
      <c r="N13" s="399">
        <v>1486</v>
      </c>
    </row>
    <row r="14" spans="1:15" x14ac:dyDescent="0.2">
      <c r="A14" s="28"/>
      <c r="B14" s="25" t="s">
        <v>270</v>
      </c>
      <c r="C14" s="618"/>
      <c r="D14" s="618"/>
      <c r="E14" s="618"/>
      <c r="F14" s="619"/>
      <c r="G14" s="136"/>
      <c r="H14" s="136"/>
      <c r="I14" s="136"/>
      <c r="J14" s="283"/>
      <c r="K14" s="330"/>
      <c r="L14" s="398"/>
      <c r="M14" s="394"/>
      <c r="N14" s="399"/>
    </row>
    <row r="15" spans="1:15" x14ac:dyDescent="0.2">
      <c r="A15" s="28">
        <v>8</v>
      </c>
      <c r="B15" s="25" t="s">
        <v>60</v>
      </c>
      <c r="C15" s="617">
        <v>13</v>
      </c>
      <c r="D15" s="617">
        <v>13</v>
      </c>
      <c r="E15" s="617">
        <v>0</v>
      </c>
      <c r="F15" s="616">
        <f t="shared" ref="F15:F21" si="3">C15+E15</f>
        <v>13</v>
      </c>
      <c r="G15" s="135">
        <v>231550</v>
      </c>
      <c r="H15" s="135">
        <v>230607</v>
      </c>
      <c r="I15" s="135">
        <v>10787</v>
      </c>
      <c r="J15" s="142">
        <f t="shared" ref="J15:J21" si="4">G15+I15</f>
        <v>242337</v>
      </c>
      <c r="K15" s="330">
        <f t="shared" si="2"/>
        <v>1553.4423076923076</v>
      </c>
      <c r="L15" s="398">
        <v>1217</v>
      </c>
      <c r="M15" s="394">
        <v>1510</v>
      </c>
      <c r="N15" s="399">
        <v>1736</v>
      </c>
    </row>
    <row r="16" spans="1:15" x14ac:dyDescent="0.2">
      <c r="A16" s="28">
        <v>9</v>
      </c>
      <c r="B16" s="42" t="s">
        <v>250</v>
      </c>
      <c r="C16" s="616">
        <f>SUM(C17:C19)</f>
        <v>97.6</v>
      </c>
      <c r="D16" s="616">
        <f>SUM(D17:D19)</f>
        <v>97.6</v>
      </c>
      <c r="E16" s="616">
        <f>SUM(E17:E19)</f>
        <v>0.3</v>
      </c>
      <c r="F16" s="616">
        <f t="shared" si="3"/>
        <v>97.899999999999991</v>
      </c>
      <c r="G16" s="57">
        <f>SUM(G17:G19)</f>
        <v>1674045</v>
      </c>
      <c r="H16" s="57">
        <f>SUM(H17:H19)</f>
        <v>1661391</v>
      </c>
      <c r="I16" s="57">
        <f>SUM(I17:I19)</f>
        <v>39696</v>
      </c>
      <c r="J16" s="142">
        <f t="shared" si="4"/>
        <v>1713741</v>
      </c>
      <c r="K16" s="330">
        <f t="shared" si="2"/>
        <v>1458.7512768130746</v>
      </c>
      <c r="L16" s="398">
        <v>1024</v>
      </c>
      <c r="M16" s="394">
        <v>1233</v>
      </c>
      <c r="N16" s="399">
        <v>1644</v>
      </c>
    </row>
    <row r="17" spans="1:14" x14ac:dyDescent="0.2">
      <c r="A17" s="28">
        <v>10</v>
      </c>
      <c r="B17" s="25" t="s">
        <v>210</v>
      </c>
      <c r="C17" s="617">
        <v>40.5</v>
      </c>
      <c r="D17" s="617">
        <v>40.5</v>
      </c>
      <c r="E17" s="617">
        <v>0</v>
      </c>
      <c r="F17" s="616">
        <f t="shared" si="3"/>
        <v>40.5</v>
      </c>
      <c r="G17" s="135">
        <v>794176</v>
      </c>
      <c r="H17" s="135">
        <v>792697</v>
      </c>
      <c r="I17" s="135">
        <v>5248</v>
      </c>
      <c r="J17" s="142">
        <f t="shared" si="4"/>
        <v>799424</v>
      </c>
      <c r="K17" s="330">
        <f t="shared" si="2"/>
        <v>1644.9053497942386</v>
      </c>
      <c r="L17" s="398">
        <v>1079</v>
      </c>
      <c r="M17" s="394">
        <v>1224</v>
      </c>
      <c r="N17" s="399">
        <v>1856</v>
      </c>
    </row>
    <row r="18" spans="1:14" x14ac:dyDescent="0.2">
      <c r="A18" s="28">
        <v>11</v>
      </c>
      <c r="B18" s="25" t="s">
        <v>162</v>
      </c>
      <c r="C18" s="617">
        <v>57.1</v>
      </c>
      <c r="D18" s="617">
        <v>57.1</v>
      </c>
      <c r="E18" s="617">
        <v>0.3</v>
      </c>
      <c r="F18" s="616">
        <f t="shared" si="3"/>
        <v>57.4</v>
      </c>
      <c r="G18" s="135">
        <v>879869</v>
      </c>
      <c r="H18" s="135">
        <v>868694</v>
      </c>
      <c r="I18" s="135">
        <v>34448</v>
      </c>
      <c r="J18" s="142">
        <f t="shared" si="4"/>
        <v>914317</v>
      </c>
      <c r="K18" s="330">
        <f t="shared" si="2"/>
        <v>1327.4056329849013</v>
      </c>
      <c r="L18" s="398">
        <v>1010</v>
      </c>
      <c r="M18" s="394">
        <v>1237</v>
      </c>
      <c r="N18" s="399">
        <v>1421</v>
      </c>
    </row>
    <row r="19" spans="1:14" x14ac:dyDescent="0.2">
      <c r="A19" s="28">
        <v>12</v>
      </c>
      <c r="B19" s="25" t="s">
        <v>150</v>
      </c>
      <c r="C19" s="617">
        <v>0</v>
      </c>
      <c r="D19" s="617">
        <v>0</v>
      </c>
      <c r="E19" s="617">
        <v>0</v>
      </c>
      <c r="F19" s="616">
        <f t="shared" si="3"/>
        <v>0</v>
      </c>
      <c r="G19" s="622">
        <v>0</v>
      </c>
      <c r="H19" s="622">
        <v>0</v>
      </c>
      <c r="I19" s="622">
        <v>0</v>
      </c>
      <c r="J19" s="142">
        <f t="shared" si="4"/>
        <v>0</v>
      </c>
      <c r="K19" s="330">
        <f t="shared" si="2"/>
        <v>0</v>
      </c>
      <c r="L19" s="398">
        <v>0</v>
      </c>
      <c r="M19" s="394">
        <v>0</v>
      </c>
      <c r="N19" s="399">
        <v>0</v>
      </c>
    </row>
    <row r="20" spans="1:14" x14ac:dyDescent="0.2">
      <c r="A20" s="28">
        <v>13</v>
      </c>
      <c r="B20" s="42" t="s">
        <v>247</v>
      </c>
      <c r="C20" s="617">
        <v>10.1</v>
      </c>
      <c r="D20" s="617">
        <v>9.6999999999999993</v>
      </c>
      <c r="E20" s="617">
        <v>1.9</v>
      </c>
      <c r="F20" s="616">
        <f t="shared" si="3"/>
        <v>12</v>
      </c>
      <c r="G20" s="135">
        <v>197810</v>
      </c>
      <c r="H20" s="135">
        <v>183680</v>
      </c>
      <c r="I20" s="135">
        <v>44383</v>
      </c>
      <c r="J20" s="142">
        <f t="shared" si="4"/>
        <v>242193</v>
      </c>
      <c r="K20" s="330">
        <f t="shared" si="2"/>
        <v>1681.8958333333333</v>
      </c>
      <c r="L20" s="398">
        <v>1491</v>
      </c>
      <c r="M20" s="394">
        <v>1636</v>
      </c>
      <c r="N20" s="399">
        <v>1889</v>
      </c>
    </row>
    <row r="21" spans="1:14" ht="31.5" x14ac:dyDescent="0.2">
      <c r="A21" s="28">
        <v>14</v>
      </c>
      <c r="B21" s="42" t="s">
        <v>57</v>
      </c>
      <c r="C21" s="617">
        <v>36.700000000000003</v>
      </c>
      <c r="D21" s="617">
        <v>36.700000000000003</v>
      </c>
      <c r="E21" s="617">
        <v>0</v>
      </c>
      <c r="F21" s="616">
        <f t="shared" si="3"/>
        <v>36.700000000000003</v>
      </c>
      <c r="G21" s="135">
        <v>360840</v>
      </c>
      <c r="H21" s="135">
        <v>360838</v>
      </c>
      <c r="I21" s="135">
        <v>199</v>
      </c>
      <c r="J21" s="142">
        <f t="shared" si="4"/>
        <v>361039</v>
      </c>
      <c r="K21" s="330">
        <f t="shared" si="2"/>
        <v>819.79791099000897</v>
      </c>
      <c r="L21" s="398">
        <v>708</v>
      </c>
      <c r="M21" s="394">
        <v>771</v>
      </c>
      <c r="N21" s="399">
        <v>894</v>
      </c>
    </row>
    <row r="22" spans="1:14" ht="47.25" x14ac:dyDescent="0.2">
      <c r="A22" s="28">
        <v>15</v>
      </c>
      <c r="B22" s="42" t="s">
        <v>288</v>
      </c>
      <c r="C22" s="616">
        <f>SUM(C23:C26)</f>
        <v>0</v>
      </c>
      <c r="D22" s="616">
        <f>SUM(D23:D26)</f>
        <v>0</v>
      </c>
      <c r="E22" s="616">
        <f>SUM(E23:E26)</f>
        <v>0</v>
      </c>
      <c r="F22" s="616">
        <f>SUM(F27:F27)</f>
        <v>0</v>
      </c>
      <c r="G22" s="57">
        <f>SUM(G23:G26)</f>
        <v>0</v>
      </c>
      <c r="H22" s="57">
        <f>SUM(H23:H26)</f>
        <v>0</v>
      </c>
      <c r="I22" s="57">
        <f>SUM(I23:I26)</f>
        <v>0</v>
      </c>
      <c r="J22" s="142">
        <f>SUM(J23:J26)</f>
        <v>0</v>
      </c>
      <c r="K22" s="330">
        <f t="shared" si="2"/>
        <v>0</v>
      </c>
      <c r="L22" s="475" t="s">
        <v>281</v>
      </c>
      <c r="M22" s="23" t="s">
        <v>281</v>
      </c>
      <c r="N22" s="478" t="s">
        <v>281</v>
      </c>
    </row>
    <row r="23" spans="1:14" x14ac:dyDescent="0.2">
      <c r="A23" s="28" t="s">
        <v>248</v>
      </c>
      <c r="B23" s="43" t="s">
        <v>1254</v>
      </c>
      <c r="C23" s="617">
        <v>0</v>
      </c>
      <c r="D23" s="617">
        <v>0</v>
      </c>
      <c r="E23" s="617">
        <v>0</v>
      </c>
      <c r="F23" s="616">
        <f t="shared" ref="F23:F29" si="5">C23+E23</f>
        <v>0</v>
      </c>
      <c r="G23" s="622">
        <v>0</v>
      </c>
      <c r="H23" s="622">
        <v>0</v>
      </c>
      <c r="I23" s="622">
        <v>0</v>
      </c>
      <c r="J23" s="142">
        <f>G23+I23</f>
        <v>0</v>
      </c>
      <c r="K23" s="330">
        <f t="shared" si="2"/>
        <v>0</v>
      </c>
      <c r="L23" s="475" t="s">
        <v>281</v>
      </c>
      <c r="M23" s="23" t="s">
        <v>281</v>
      </c>
      <c r="N23" s="478" t="s">
        <v>281</v>
      </c>
    </row>
    <row r="24" spans="1:14" x14ac:dyDescent="0.2">
      <c r="A24" s="28" t="s">
        <v>355</v>
      </c>
      <c r="B24" s="43" t="s">
        <v>1254</v>
      </c>
      <c r="C24" s="617">
        <v>0</v>
      </c>
      <c r="D24" s="617">
        <v>0</v>
      </c>
      <c r="E24" s="617">
        <v>0</v>
      </c>
      <c r="F24" s="616">
        <f t="shared" si="5"/>
        <v>0</v>
      </c>
      <c r="G24" s="622">
        <v>0</v>
      </c>
      <c r="H24" s="622">
        <v>0</v>
      </c>
      <c r="I24" s="622">
        <v>0</v>
      </c>
      <c r="J24" s="142">
        <f>G24+I24</f>
        <v>0</v>
      </c>
      <c r="K24" s="330">
        <f t="shared" si="2"/>
        <v>0</v>
      </c>
      <c r="L24" s="475" t="s">
        <v>281</v>
      </c>
      <c r="M24" s="23" t="s">
        <v>281</v>
      </c>
      <c r="N24" s="478" t="s">
        <v>281</v>
      </c>
    </row>
    <row r="25" spans="1:14" x14ac:dyDescent="0.2">
      <c r="A25" s="28" t="s">
        <v>356</v>
      </c>
      <c r="B25" s="43" t="s">
        <v>1254</v>
      </c>
      <c r="C25" s="617">
        <v>0</v>
      </c>
      <c r="D25" s="617">
        <v>0</v>
      </c>
      <c r="E25" s="617">
        <v>0</v>
      </c>
      <c r="F25" s="616">
        <f t="shared" si="5"/>
        <v>0</v>
      </c>
      <c r="G25" s="622">
        <v>0</v>
      </c>
      <c r="H25" s="622">
        <v>0</v>
      </c>
      <c r="I25" s="622">
        <v>0</v>
      </c>
      <c r="J25" s="142">
        <f>G25+I25</f>
        <v>0</v>
      </c>
      <c r="K25" s="330">
        <f t="shared" si="2"/>
        <v>0</v>
      </c>
      <c r="L25" s="475" t="s">
        <v>281</v>
      </c>
      <c r="M25" s="23" t="s">
        <v>281</v>
      </c>
      <c r="N25" s="478" t="s">
        <v>281</v>
      </c>
    </row>
    <row r="26" spans="1:14" ht="16.5" customHeight="1" x14ac:dyDescent="0.2">
      <c r="A26" s="28" t="s">
        <v>357</v>
      </c>
      <c r="B26" s="43" t="s">
        <v>1254</v>
      </c>
      <c r="C26" s="617">
        <v>0</v>
      </c>
      <c r="D26" s="617">
        <v>0</v>
      </c>
      <c r="E26" s="617">
        <v>0</v>
      </c>
      <c r="F26" s="616">
        <f t="shared" si="5"/>
        <v>0</v>
      </c>
      <c r="G26" s="622">
        <v>0</v>
      </c>
      <c r="H26" s="622">
        <v>0</v>
      </c>
      <c r="I26" s="622">
        <v>0</v>
      </c>
      <c r="J26" s="142">
        <f>G26+I26</f>
        <v>0</v>
      </c>
      <c r="K26" s="330">
        <f t="shared" si="2"/>
        <v>0</v>
      </c>
      <c r="L26" s="475" t="s">
        <v>281</v>
      </c>
      <c r="M26" s="23" t="s">
        <v>281</v>
      </c>
      <c r="N26" s="478" t="s">
        <v>281</v>
      </c>
    </row>
    <row r="27" spans="1:14" x14ac:dyDescent="0.2">
      <c r="A27" s="28"/>
      <c r="B27" s="25"/>
      <c r="C27" s="618"/>
      <c r="D27" s="618"/>
      <c r="E27" s="618"/>
      <c r="F27" s="619"/>
      <c r="G27" s="136"/>
      <c r="H27" s="136"/>
      <c r="I27" s="136"/>
      <c r="J27" s="283"/>
      <c r="K27" s="330"/>
      <c r="L27" s="476"/>
      <c r="M27" s="394"/>
      <c r="N27" s="477"/>
    </row>
    <row r="28" spans="1:14" x14ac:dyDescent="0.2">
      <c r="A28" s="28">
        <v>16</v>
      </c>
      <c r="B28" s="42" t="s">
        <v>58</v>
      </c>
      <c r="C28" s="617">
        <v>9.1999999999999993</v>
      </c>
      <c r="D28" s="617">
        <v>9.1999999999999993</v>
      </c>
      <c r="E28" s="617">
        <v>3.2</v>
      </c>
      <c r="F28" s="616">
        <f t="shared" si="5"/>
        <v>12.399999999999999</v>
      </c>
      <c r="G28" s="135">
        <v>117588</v>
      </c>
      <c r="H28" s="135">
        <v>117588</v>
      </c>
      <c r="I28" s="135">
        <v>46586</v>
      </c>
      <c r="J28" s="142">
        <f>G28+I28</f>
        <v>164174</v>
      </c>
      <c r="K28" s="330">
        <f t="shared" si="2"/>
        <v>1103.3198924731184</v>
      </c>
      <c r="L28" s="398">
        <v>779</v>
      </c>
      <c r="M28" s="394">
        <v>1194</v>
      </c>
      <c r="N28" s="399">
        <v>1268</v>
      </c>
    </row>
    <row r="29" spans="1:14" x14ac:dyDescent="0.2">
      <c r="A29" s="28">
        <v>17</v>
      </c>
      <c r="B29" s="42" t="s">
        <v>59</v>
      </c>
      <c r="C29" s="617">
        <v>0</v>
      </c>
      <c r="D29" s="617">
        <v>0</v>
      </c>
      <c r="E29" s="617">
        <v>9.8000000000000007</v>
      </c>
      <c r="F29" s="616">
        <f t="shared" si="5"/>
        <v>9.8000000000000007</v>
      </c>
      <c r="G29" s="135">
        <v>2800</v>
      </c>
      <c r="H29" s="135">
        <v>2800</v>
      </c>
      <c r="I29" s="135">
        <v>91928</v>
      </c>
      <c r="J29" s="142">
        <f>G29+I29</f>
        <v>94728</v>
      </c>
      <c r="K29" s="330">
        <f t="shared" si="2"/>
        <v>805.51020408163265</v>
      </c>
      <c r="L29" s="398">
        <v>736</v>
      </c>
      <c r="M29" s="394">
        <v>799</v>
      </c>
      <c r="N29" s="399">
        <v>858</v>
      </c>
    </row>
    <row r="30" spans="1:14" ht="16.5" thickBot="1" x14ac:dyDescent="0.25">
      <c r="A30" s="29">
        <v>18</v>
      </c>
      <c r="B30" s="44" t="s">
        <v>289</v>
      </c>
      <c r="C30" s="620">
        <f t="shared" ref="C30:J30" si="6">C7+C13+C16+C20+C21+C28+C29</f>
        <v>453.4</v>
      </c>
      <c r="D30" s="620">
        <f t="shared" si="6"/>
        <v>448.49999999999994</v>
      </c>
      <c r="E30" s="620">
        <f t="shared" si="6"/>
        <v>18.5</v>
      </c>
      <c r="F30" s="620">
        <f t="shared" si="6"/>
        <v>471.9</v>
      </c>
      <c r="G30" s="58">
        <f t="shared" si="6"/>
        <v>8800146</v>
      </c>
      <c r="H30" s="58">
        <f t="shared" si="6"/>
        <v>8574173</v>
      </c>
      <c r="I30" s="58">
        <f t="shared" si="6"/>
        <v>576089</v>
      </c>
      <c r="J30" s="143">
        <f t="shared" si="6"/>
        <v>9376235</v>
      </c>
      <c r="K30" s="331">
        <f t="shared" si="2"/>
        <v>1655.7595182595185</v>
      </c>
      <c r="L30" s="400">
        <v>1247</v>
      </c>
      <c r="M30" s="401">
        <v>1525</v>
      </c>
      <c r="N30" s="402">
        <v>1929</v>
      </c>
    </row>
    <row r="31" spans="1:14" ht="16.5" thickBot="1" x14ac:dyDescent="0.25">
      <c r="A31" s="16"/>
      <c r="B31" s="16"/>
      <c r="C31" s="19"/>
      <c r="D31" s="16"/>
      <c r="E31" s="16"/>
      <c r="F31" s="19"/>
      <c r="G31" s="19"/>
      <c r="H31" s="19"/>
      <c r="I31" s="19"/>
      <c r="J31" s="19"/>
    </row>
    <row r="32" spans="1:14" ht="16.5" thickBot="1" x14ac:dyDescent="0.3">
      <c r="A32" s="833" t="s">
        <v>10</v>
      </c>
      <c r="B32" s="834"/>
      <c r="C32" s="834"/>
      <c r="D32" s="834"/>
      <c r="E32" s="834"/>
      <c r="F32" s="834"/>
      <c r="G32" s="834"/>
      <c r="H32" s="834"/>
      <c r="I32" s="834"/>
      <c r="J32" s="834"/>
      <c r="L32" s="479" t="s">
        <v>909</v>
      </c>
      <c r="M32" s="480"/>
      <c r="N32" s="481"/>
    </row>
    <row r="33" spans="1:14" x14ac:dyDescent="0.25">
      <c r="A33" s="854" t="s">
        <v>795</v>
      </c>
      <c r="B33" s="855"/>
      <c r="C33" s="855"/>
      <c r="D33" s="855"/>
      <c r="E33" s="855"/>
      <c r="F33" s="855"/>
      <c r="G33" s="855"/>
      <c r="H33" s="855"/>
      <c r="I33" s="855"/>
      <c r="J33" s="856"/>
    </row>
    <row r="34" spans="1:14" ht="50.25" customHeight="1" x14ac:dyDescent="0.2">
      <c r="B34" s="853" t="s">
        <v>980</v>
      </c>
      <c r="C34" s="853"/>
      <c r="D34" s="853"/>
      <c r="E34" s="853"/>
      <c r="F34" s="853"/>
      <c r="G34" s="853"/>
      <c r="H34" s="853"/>
      <c r="I34" s="853"/>
      <c r="J34" s="853"/>
    </row>
    <row r="35" spans="1:14" x14ac:dyDescent="0.2">
      <c r="B35" s="496" t="s">
        <v>682</v>
      </c>
      <c r="C35" s="497"/>
      <c r="D35" s="497"/>
      <c r="E35" s="497"/>
      <c r="F35" s="497"/>
      <c r="G35" s="497"/>
      <c r="H35" s="497"/>
      <c r="I35" s="497"/>
      <c r="J35" s="497"/>
    </row>
    <row r="36" spans="1:14" x14ac:dyDescent="0.2">
      <c r="B36" s="496" t="s">
        <v>683</v>
      </c>
      <c r="C36" s="497"/>
      <c r="D36" s="497"/>
      <c r="E36" s="497"/>
      <c r="F36" s="497"/>
      <c r="G36" s="497"/>
      <c r="H36" s="497"/>
      <c r="I36" s="497"/>
      <c r="J36" s="497"/>
    </row>
    <row r="37" spans="1:14" x14ac:dyDescent="0.2">
      <c r="B37" s="496" t="s">
        <v>684</v>
      </c>
      <c r="C37" s="497"/>
      <c r="D37" s="497"/>
      <c r="E37" s="497"/>
      <c r="F37" s="497"/>
      <c r="G37" s="497"/>
      <c r="H37" s="497"/>
      <c r="I37" s="497"/>
      <c r="J37" s="497"/>
    </row>
    <row r="38" spans="1:14" x14ac:dyDescent="0.2">
      <c r="A38" s="811" t="s">
        <v>1319</v>
      </c>
      <c r="B38" s="811"/>
      <c r="C38" s="811"/>
      <c r="D38" s="811"/>
      <c r="E38" s="811"/>
      <c r="F38" s="811"/>
      <c r="G38" s="811"/>
      <c r="H38" s="811"/>
      <c r="I38" s="811"/>
      <c r="J38" s="811"/>
      <c r="K38" s="811"/>
      <c r="L38" s="811"/>
      <c r="M38" s="811"/>
      <c r="N38" s="811"/>
    </row>
  </sheetData>
  <mergeCells count="20">
    <mergeCell ref="A38:N38"/>
    <mergeCell ref="L3:L5"/>
    <mergeCell ref="M3:M5"/>
    <mergeCell ref="N3:N5"/>
    <mergeCell ref="B34:J34"/>
    <mergeCell ref="A33:J33"/>
    <mergeCell ref="A1:K1"/>
    <mergeCell ref="A2:K2"/>
    <mergeCell ref="J3:J5"/>
    <mergeCell ref="A32:J32"/>
    <mergeCell ref="C3:F3"/>
    <mergeCell ref="H3:H4"/>
    <mergeCell ref="K3:K5"/>
    <mergeCell ref="G3:G5"/>
    <mergeCell ref="I3:I5"/>
    <mergeCell ref="C4:C5"/>
    <mergeCell ref="E4:E5"/>
    <mergeCell ref="F4:F5"/>
    <mergeCell ref="B3:B5"/>
    <mergeCell ref="A3:A5"/>
  </mergeCells>
  <phoneticPr fontId="0" type="noConversion"/>
  <printOptions gridLines="1"/>
  <pageMargins left="0.47244094488188981" right="0.31496062992125984" top="0.74803149606299213" bottom="0.39370078740157483" header="0.51181102362204722" footer="0.27559055118110237"/>
  <pageSetup paperSize="9" scale="5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7"/>
  <sheetViews>
    <sheetView zoomScale="86" zoomScaleNormal="86" workbookViewId="0">
      <pane xSplit="2" ySplit="6" topLeftCell="C7" activePane="bottomRight" state="frozen"/>
      <selection pane="topRight" activeCell="C1" sqref="C1"/>
      <selection pane="bottomLeft" activeCell="A7" sqref="A7"/>
      <selection pane="bottomRight" activeCell="H11" sqref="H11"/>
    </sheetView>
  </sheetViews>
  <sheetFormatPr defaultColWidth="9.140625" defaultRowHeight="15.75" x14ac:dyDescent="0.2"/>
  <cols>
    <col min="1" max="1" width="5.5703125" style="22" customWidth="1"/>
    <col min="2" max="2" width="60.28515625" style="45" customWidth="1"/>
    <col min="3" max="3" width="14.7109375" style="17" customWidth="1"/>
    <col min="4" max="4" width="14" style="17" customWidth="1"/>
    <col min="5" max="5" width="15.85546875" style="17" customWidth="1"/>
    <col min="6" max="6" width="15.7109375" style="17" customWidth="1"/>
    <col min="7" max="7" width="19.140625" style="17" customWidth="1"/>
    <col min="8" max="8" width="18.7109375" style="17" customWidth="1"/>
    <col min="9" max="9" width="16.28515625" style="17" customWidth="1"/>
    <col min="10" max="10" width="17.7109375" style="17" bestFit="1" customWidth="1"/>
    <col min="11" max="11" width="13.28515625" style="17" customWidth="1"/>
    <col min="12" max="12" width="12.42578125" style="17" customWidth="1"/>
    <col min="13" max="13" width="9.7109375" style="17" customWidth="1"/>
    <col min="14" max="14" width="9" style="17" customWidth="1"/>
    <col min="15" max="15" width="8.7109375" style="17" customWidth="1"/>
    <col min="16" max="16" width="3.5703125" style="17" customWidth="1"/>
    <col min="17" max="18" width="3.85546875" style="17" customWidth="1"/>
    <col min="19" max="16384" width="9.140625" style="17"/>
  </cols>
  <sheetData>
    <row r="1" spans="1:15" ht="35.1" customHeight="1" thickBot="1" x14ac:dyDescent="0.25">
      <c r="A1" s="857" t="s">
        <v>1206</v>
      </c>
      <c r="B1" s="858"/>
      <c r="C1" s="858"/>
      <c r="D1" s="858"/>
      <c r="E1" s="858"/>
      <c r="F1" s="858"/>
      <c r="G1" s="858"/>
      <c r="H1" s="858"/>
      <c r="I1" s="858"/>
      <c r="J1" s="858"/>
      <c r="K1" s="858"/>
    </row>
    <row r="2" spans="1:15" ht="35.450000000000003" customHeight="1" thickBot="1" x14ac:dyDescent="0.25">
      <c r="A2" s="828" t="s">
        <v>1252</v>
      </c>
      <c r="B2" s="829"/>
      <c r="C2" s="829"/>
      <c r="D2" s="829"/>
      <c r="E2" s="829"/>
      <c r="F2" s="829"/>
      <c r="G2" s="829"/>
      <c r="H2" s="829"/>
      <c r="I2" s="829"/>
      <c r="J2" s="829"/>
      <c r="K2" s="829"/>
      <c r="L2" s="485" t="s">
        <v>821</v>
      </c>
      <c r="M2" s="418"/>
      <c r="N2" s="418"/>
      <c r="O2" s="418"/>
    </row>
    <row r="3" spans="1:15" ht="21" customHeight="1" x14ac:dyDescent="0.2">
      <c r="A3" s="842" t="s">
        <v>177</v>
      </c>
      <c r="B3" s="859" t="s">
        <v>925</v>
      </c>
      <c r="C3" s="835" t="s">
        <v>1207</v>
      </c>
      <c r="D3" s="835"/>
      <c r="E3" s="835"/>
      <c r="F3" s="835"/>
      <c r="G3" s="835" t="s">
        <v>700</v>
      </c>
      <c r="H3" s="836" t="s">
        <v>270</v>
      </c>
      <c r="I3" s="835" t="s">
        <v>702</v>
      </c>
      <c r="J3" s="831" t="s">
        <v>703</v>
      </c>
      <c r="K3" s="861" t="s">
        <v>822</v>
      </c>
      <c r="L3" s="864" t="s">
        <v>971</v>
      </c>
      <c r="M3" s="844" t="s">
        <v>907</v>
      </c>
      <c r="N3" s="847" t="s">
        <v>926</v>
      </c>
      <c r="O3" s="850" t="s">
        <v>908</v>
      </c>
    </row>
    <row r="4" spans="1:15" ht="34.5" customHeight="1" x14ac:dyDescent="0.2">
      <c r="A4" s="843"/>
      <c r="B4" s="860"/>
      <c r="C4" s="840" t="s">
        <v>823</v>
      </c>
      <c r="D4" s="13" t="s">
        <v>270</v>
      </c>
      <c r="E4" s="840" t="s">
        <v>825</v>
      </c>
      <c r="F4" s="840" t="s">
        <v>826</v>
      </c>
      <c r="G4" s="840"/>
      <c r="H4" s="837"/>
      <c r="I4" s="840"/>
      <c r="J4" s="832"/>
      <c r="K4" s="861"/>
      <c r="L4" s="864"/>
      <c r="M4" s="845"/>
      <c r="N4" s="848"/>
      <c r="O4" s="851"/>
    </row>
    <row r="5" spans="1:15" s="70" customFormat="1" ht="63.75" thickBot="1" x14ac:dyDescent="0.25">
      <c r="A5" s="843"/>
      <c r="B5" s="860"/>
      <c r="C5" s="840"/>
      <c r="D5" s="90" t="s">
        <v>824</v>
      </c>
      <c r="E5" s="840"/>
      <c r="F5" s="840"/>
      <c r="G5" s="840"/>
      <c r="H5" s="13" t="s">
        <v>701</v>
      </c>
      <c r="I5" s="840"/>
      <c r="J5" s="832"/>
      <c r="K5" s="862"/>
      <c r="L5" s="865"/>
      <c r="M5" s="846"/>
      <c r="N5" s="849"/>
      <c r="O5" s="852"/>
    </row>
    <row r="6" spans="1:15" s="71" customFormat="1" ht="18" customHeight="1" thickBot="1" x14ac:dyDescent="0.25">
      <c r="A6" s="131"/>
      <c r="B6" s="59"/>
      <c r="C6" s="15" t="s">
        <v>253</v>
      </c>
      <c r="D6" s="15" t="s">
        <v>254</v>
      </c>
      <c r="E6" s="15" t="s">
        <v>255</v>
      </c>
      <c r="F6" s="15" t="s">
        <v>160</v>
      </c>
      <c r="G6" s="15" t="s">
        <v>256</v>
      </c>
      <c r="H6" s="15" t="s">
        <v>257</v>
      </c>
      <c r="I6" s="15" t="s">
        <v>258</v>
      </c>
      <c r="J6" s="281" t="s">
        <v>161</v>
      </c>
      <c r="K6" s="333" t="s">
        <v>793</v>
      </c>
      <c r="L6" s="482" t="s">
        <v>671</v>
      </c>
      <c r="M6" s="419"/>
      <c r="N6" s="419"/>
      <c r="O6" s="419"/>
    </row>
    <row r="7" spans="1:15" s="20" customFormat="1" x14ac:dyDescent="0.2">
      <c r="A7" s="28">
        <v>1</v>
      </c>
      <c r="B7" s="42" t="s">
        <v>249</v>
      </c>
      <c r="C7" s="616">
        <f>SUM(C8:C12)</f>
        <v>135.24700000000001</v>
      </c>
      <c r="D7" s="616">
        <f>SUM(D8:D12)</f>
        <v>132.99700000000001</v>
      </c>
      <c r="E7" s="616">
        <f>SUM(E8:E12)</f>
        <v>1.417</v>
      </c>
      <c r="F7" s="616">
        <f t="shared" ref="F7:F13" si="0">C7+E7</f>
        <v>136.66400000000002</v>
      </c>
      <c r="G7" s="57">
        <f>SUM(G8:G12)</f>
        <v>2989099.61</v>
      </c>
      <c r="H7" s="57">
        <f>SUM(H8:H12)</f>
        <v>2906200.39</v>
      </c>
      <c r="I7" s="57">
        <f>SUM(I8:I12)</f>
        <v>102101.11</v>
      </c>
      <c r="J7" s="142">
        <f t="shared" ref="J7:J13" si="1">G7+I7</f>
        <v>3091200.7199999997</v>
      </c>
      <c r="K7" s="330">
        <f>IF(F7=0,0,J7/F7/12)</f>
        <v>1884.9152666393486</v>
      </c>
      <c r="L7" s="483">
        <f>IF('T6-Zamestnanci_a_mzdy'!F7-'T6a-Zamestnanci_a_mzdy (ženy)'!F7=0,0,('T6-Zamestnanci_a_mzdy'!J7-'T6a-Zamestnanci_a_mzdy (ženy)'!J7)/('T6-Zamestnanci_a_mzdy'!F7-'T6a-Zamestnanci_a_mzdy (ženy)'!F7)/12)</f>
        <v>1992.5887003470887</v>
      </c>
      <c r="M7" s="420">
        <v>1408</v>
      </c>
      <c r="N7" s="421">
        <v>1618</v>
      </c>
      <c r="O7" s="422">
        <v>2019</v>
      </c>
    </row>
    <row r="8" spans="1:15" ht="31.5" x14ac:dyDescent="0.2">
      <c r="A8" s="28">
        <v>2</v>
      </c>
      <c r="B8" s="25" t="s">
        <v>794</v>
      </c>
      <c r="C8" s="617">
        <v>18.042999999999999</v>
      </c>
      <c r="D8" s="617">
        <v>18.042999999999999</v>
      </c>
      <c r="E8" s="617">
        <v>0.125</v>
      </c>
      <c r="F8" s="616">
        <f t="shared" si="0"/>
        <v>18.167999999999999</v>
      </c>
      <c r="G8" s="634">
        <v>511005.93</v>
      </c>
      <c r="H8" s="634">
        <v>503130.93</v>
      </c>
      <c r="I8" s="634">
        <v>9757.02</v>
      </c>
      <c r="J8" s="142">
        <f t="shared" si="1"/>
        <v>520762.95</v>
      </c>
      <c r="K8" s="330">
        <f t="shared" ref="K8:K30" si="2">IF(F8=0,0,J8/F8/12)</f>
        <v>2388.6455581241744</v>
      </c>
      <c r="L8" s="483">
        <f>IF('T6-Zamestnanci_a_mzdy'!F8-'T6a-Zamestnanci_a_mzdy (ženy)'!F8=0,0,('T6-Zamestnanci_a_mzdy'!J8-'T6a-Zamestnanci_a_mzdy (ženy)'!J8)/('T6-Zamestnanci_a_mzdy'!F8-'T6a-Zamestnanci_a_mzdy (ženy)'!F8)/12)</f>
        <v>2912.6031520562774</v>
      </c>
      <c r="M8" s="423">
        <v>1959</v>
      </c>
      <c r="N8" s="424">
        <v>2121</v>
      </c>
      <c r="O8" s="425">
        <v>2725</v>
      </c>
    </row>
    <row r="9" spans="1:15" x14ac:dyDescent="0.2">
      <c r="A9" s="28">
        <v>3</v>
      </c>
      <c r="B9" s="25" t="s">
        <v>206</v>
      </c>
      <c r="C9" s="617">
        <v>38.905000000000001</v>
      </c>
      <c r="D9" s="617">
        <v>38.820999999999998</v>
      </c>
      <c r="E9" s="617">
        <v>0.32900000000000001</v>
      </c>
      <c r="F9" s="616">
        <f t="shared" si="0"/>
        <v>39.234000000000002</v>
      </c>
      <c r="G9" s="634">
        <v>992806.17</v>
      </c>
      <c r="H9" s="634">
        <v>962626.12</v>
      </c>
      <c r="I9" s="634">
        <v>36486.39</v>
      </c>
      <c r="J9" s="142">
        <f t="shared" si="1"/>
        <v>1029292.56</v>
      </c>
      <c r="K9" s="330">
        <f t="shared" si="2"/>
        <v>2186.2257225875514</v>
      </c>
      <c r="L9" s="483">
        <f>IF('T6-Zamestnanci_a_mzdy'!F9-'T6a-Zamestnanci_a_mzdy (ženy)'!F9=0,0,('T6-Zamestnanci_a_mzdy'!J9-'T6a-Zamestnanci_a_mzdy (ženy)'!J9)/('T6-Zamestnanci_a_mzdy'!F9-'T6a-Zamestnanci_a_mzdy (ženy)'!F9)/12)</f>
        <v>2065.5201144884018</v>
      </c>
      <c r="M9" s="423">
        <v>1623</v>
      </c>
      <c r="N9" s="424">
        <v>1993</v>
      </c>
      <c r="O9" s="425">
        <v>2294</v>
      </c>
    </row>
    <row r="10" spans="1:15" ht="31.5" x14ac:dyDescent="0.2">
      <c r="A10" s="28">
        <v>4</v>
      </c>
      <c r="B10" s="25" t="s">
        <v>207</v>
      </c>
      <c r="C10" s="617">
        <v>77.06</v>
      </c>
      <c r="D10" s="617">
        <v>74.894000000000005</v>
      </c>
      <c r="E10" s="617">
        <v>0.96299999999999997</v>
      </c>
      <c r="F10" s="616">
        <f t="shared" si="0"/>
        <v>78.022999999999996</v>
      </c>
      <c r="G10" s="634">
        <v>1465461.98</v>
      </c>
      <c r="H10" s="634">
        <v>1420617.81</v>
      </c>
      <c r="I10" s="634">
        <v>54497.7</v>
      </c>
      <c r="J10" s="142">
        <f t="shared" si="1"/>
        <v>1519959.68</v>
      </c>
      <c r="K10" s="330">
        <f t="shared" si="2"/>
        <v>1623.4098492324913</v>
      </c>
      <c r="L10" s="483">
        <f>IF('T6-Zamestnanci_a_mzdy'!F10-'T6a-Zamestnanci_a_mzdy (ženy)'!F10=0,0,('T6-Zamestnanci_a_mzdy'!J10-'T6a-Zamestnanci_a_mzdy (ženy)'!J10)/('T6-Zamestnanci_a_mzdy'!F10-'T6a-Zamestnanci_a_mzdy (ženy)'!F10)/12)</f>
        <v>1508.926741761883</v>
      </c>
      <c r="M10" s="423">
        <v>1357</v>
      </c>
      <c r="N10" s="424">
        <v>1524</v>
      </c>
      <c r="O10" s="425">
        <v>1710</v>
      </c>
    </row>
    <row r="11" spans="1:15" x14ac:dyDescent="0.2">
      <c r="A11" s="28">
        <v>5</v>
      </c>
      <c r="B11" s="25" t="s">
        <v>208</v>
      </c>
      <c r="C11" s="617">
        <v>1.2390000000000001</v>
      </c>
      <c r="D11" s="617">
        <v>1.2390000000000001</v>
      </c>
      <c r="E11" s="617">
        <v>0</v>
      </c>
      <c r="F11" s="616">
        <f t="shared" si="0"/>
        <v>1.2390000000000001</v>
      </c>
      <c r="G11" s="634">
        <v>19825.53</v>
      </c>
      <c r="H11" s="634">
        <v>19825.53</v>
      </c>
      <c r="I11" s="634">
        <v>1360</v>
      </c>
      <c r="J11" s="142">
        <f t="shared" si="1"/>
        <v>21185.53</v>
      </c>
      <c r="K11" s="330">
        <f t="shared" si="2"/>
        <v>1424.9078557976861</v>
      </c>
      <c r="L11" s="483">
        <f>IF('T6-Zamestnanci_a_mzdy'!F11-'T6a-Zamestnanci_a_mzdy (ženy)'!F11=0,0,('T6-Zamestnanci_a_mzdy'!J11-'T6a-Zamestnanci_a_mzdy (ženy)'!J11)/('T6-Zamestnanci_a_mzdy'!F11-'T6a-Zamestnanci_a_mzdy (ženy)'!F11)/12)</f>
        <v>1191.7163861975182</v>
      </c>
      <c r="M11" s="423">
        <v>1233</v>
      </c>
      <c r="N11" s="424">
        <v>1233</v>
      </c>
      <c r="O11" s="425">
        <v>1471</v>
      </c>
    </row>
    <row r="12" spans="1:15" x14ac:dyDescent="0.2">
      <c r="A12" s="28">
        <v>6</v>
      </c>
      <c r="B12" s="25" t="s">
        <v>209</v>
      </c>
      <c r="C12" s="617">
        <v>0</v>
      </c>
      <c r="D12" s="617">
        <v>0</v>
      </c>
      <c r="E12" s="617">
        <v>0</v>
      </c>
      <c r="F12" s="616">
        <f t="shared" si="0"/>
        <v>0</v>
      </c>
      <c r="G12" s="634">
        <v>0</v>
      </c>
      <c r="H12" s="634">
        <v>0</v>
      </c>
      <c r="I12" s="634">
        <v>0</v>
      </c>
      <c r="J12" s="142">
        <f t="shared" si="1"/>
        <v>0</v>
      </c>
      <c r="K12" s="330">
        <f t="shared" si="2"/>
        <v>0</v>
      </c>
      <c r="L12" s="483">
        <f>IF('T6-Zamestnanci_a_mzdy'!F12-'T6a-Zamestnanci_a_mzdy (ženy)'!F12=0,0,('T6-Zamestnanci_a_mzdy'!J12-'T6a-Zamestnanci_a_mzdy (ženy)'!J12)/('T6-Zamestnanci_a_mzdy'!F12-'T6a-Zamestnanci_a_mzdy (ženy)'!F12)/12)</f>
        <v>1251.8333333333333</v>
      </c>
      <c r="M12" s="423">
        <v>0</v>
      </c>
      <c r="N12" s="424">
        <v>0</v>
      </c>
      <c r="O12" s="425">
        <v>0</v>
      </c>
    </row>
    <row r="13" spans="1:15" x14ac:dyDescent="0.2">
      <c r="A13" s="28">
        <v>7</v>
      </c>
      <c r="B13" s="42" t="s">
        <v>56</v>
      </c>
      <c r="C13" s="617">
        <v>17.364999999999998</v>
      </c>
      <c r="D13" s="617">
        <v>17.364999999999998</v>
      </c>
      <c r="E13" s="617">
        <v>7.0999999999999994E-2</v>
      </c>
      <c r="F13" s="616">
        <f t="shared" si="0"/>
        <v>17.436</v>
      </c>
      <c r="G13" s="634">
        <v>242628.97</v>
      </c>
      <c r="H13" s="634">
        <v>242228.97</v>
      </c>
      <c r="I13" s="634">
        <v>4364.58</v>
      </c>
      <c r="J13" s="142">
        <f t="shared" si="1"/>
        <v>246993.55</v>
      </c>
      <c r="K13" s="330">
        <f t="shared" si="2"/>
        <v>1180.4769346945018</v>
      </c>
      <c r="L13" s="483">
        <f>IF('T6-Zamestnanci_a_mzdy'!F13-'T6a-Zamestnanci_a_mzdy (ženy)'!F13=0,0,('T6-Zamestnanci_a_mzdy'!J13-'T6a-Zamestnanci_a_mzdy (ženy)'!J13)/('T6-Zamestnanci_a_mzdy'!F13-'T6a-Zamestnanci_a_mzdy (ženy)'!F13)/12)</f>
        <v>1400.8133884025228</v>
      </c>
      <c r="M13" s="423">
        <v>954</v>
      </c>
      <c r="N13" s="424">
        <v>1054</v>
      </c>
      <c r="O13" s="425">
        <v>1199</v>
      </c>
    </row>
    <row r="14" spans="1:15" x14ac:dyDescent="0.2">
      <c r="A14" s="28"/>
      <c r="B14" s="25" t="s">
        <v>270</v>
      </c>
      <c r="C14" s="618"/>
      <c r="D14" s="618"/>
      <c r="E14" s="618"/>
      <c r="F14" s="619"/>
      <c r="G14" s="635"/>
      <c r="H14" s="635"/>
      <c r="I14" s="635"/>
      <c r="J14" s="283"/>
      <c r="K14" s="283"/>
      <c r="L14" s="483"/>
      <c r="M14" s="423"/>
      <c r="N14" s="424"/>
      <c r="O14" s="425"/>
    </row>
    <row r="15" spans="1:15" x14ac:dyDescent="0.2">
      <c r="A15" s="28">
        <v>8</v>
      </c>
      <c r="B15" s="25" t="s">
        <v>60</v>
      </c>
      <c r="C15" s="617">
        <v>2</v>
      </c>
      <c r="D15" s="617">
        <v>2</v>
      </c>
      <c r="E15" s="617">
        <v>0</v>
      </c>
      <c r="F15" s="616">
        <f t="shared" ref="F15:F21" si="3">C15+E15</f>
        <v>2</v>
      </c>
      <c r="G15" s="634">
        <v>41048.400000000001</v>
      </c>
      <c r="H15" s="634">
        <v>41048.400000000001</v>
      </c>
      <c r="I15" s="634">
        <v>2800</v>
      </c>
      <c r="J15" s="142">
        <f t="shared" ref="J15:J21" si="4">G15+I15</f>
        <v>43848.4</v>
      </c>
      <c r="K15" s="330">
        <f t="shared" si="2"/>
        <v>1827.0166666666667</v>
      </c>
      <c r="L15" s="483">
        <f>IF('T6-Zamestnanci_a_mzdy'!F15-'T6a-Zamestnanci_a_mzdy (ženy)'!F15=0,0,('T6-Zamestnanci_a_mzdy'!J15-'T6a-Zamestnanci_a_mzdy (ženy)'!J15)/('T6-Zamestnanci_a_mzdy'!F15-'T6a-Zamestnanci_a_mzdy (ženy)'!F15)/12)</f>
        <v>1503.7015151515152</v>
      </c>
      <c r="M15" s="423">
        <v>1510</v>
      </c>
      <c r="N15" s="424">
        <v>1510</v>
      </c>
      <c r="O15" s="425">
        <v>2144</v>
      </c>
    </row>
    <row r="16" spans="1:15" x14ac:dyDescent="0.2">
      <c r="A16" s="28">
        <v>9</v>
      </c>
      <c r="B16" s="42" t="s">
        <v>250</v>
      </c>
      <c r="C16" s="616">
        <f>SUM(C17:C19)</f>
        <v>90.242000000000004</v>
      </c>
      <c r="D16" s="616">
        <f>SUM(D17:D19)</f>
        <v>90.236999999999995</v>
      </c>
      <c r="E16" s="616">
        <f>SUM(E17:E19)</f>
        <v>0.159</v>
      </c>
      <c r="F16" s="616">
        <f t="shared" si="3"/>
        <v>90.40100000000001</v>
      </c>
      <c r="G16" s="57">
        <f>SUM(G17:G19)</f>
        <v>1446110.23</v>
      </c>
      <c r="H16" s="57">
        <f>SUM(H17:H19)</f>
        <v>1434934.98</v>
      </c>
      <c r="I16" s="57">
        <f>SUM(I17:I19)</f>
        <v>38578.54</v>
      </c>
      <c r="J16" s="142">
        <f t="shared" si="4"/>
        <v>1484688.77</v>
      </c>
      <c r="K16" s="330">
        <f t="shared" si="2"/>
        <v>1368.6138888581615</v>
      </c>
      <c r="L16" s="483">
        <f>IF('T6-Zamestnanci_a_mzdy'!F16-'T6a-Zamestnanci_a_mzdy (ženy)'!F16=0,0,('T6-Zamestnanci_a_mzdy'!J16-'T6a-Zamestnanci_a_mzdy (ženy)'!J16)/('T6-Zamestnanci_a_mzdy'!F16-'T6a-Zamestnanci_a_mzdy (ženy)'!F16)/12)</f>
        <v>2545.3641596657394</v>
      </c>
      <c r="M16" s="423">
        <v>1024</v>
      </c>
      <c r="N16" s="424">
        <v>1220</v>
      </c>
      <c r="O16" s="425">
        <v>1525</v>
      </c>
    </row>
    <row r="17" spans="1:15" x14ac:dyDescent="0.2">
      <c r="A17" s="28">
        <v>10</v>
      </c>
      <c r="B17" s="25" t="s">
        <v>210</v>
      </c>
      <c r="C17" s="617">
        <v>35.103000000000002</v>
      </c>
      <c r="D17" s="617">
        <v>35.103000000000002</v>
      </c>
      <c r="E17" s="617">
        <v>0</v>
      </c>
      <c r="F17" s="616">
        <f t="shared" si="3"/>
        <v>35.103000000000002</v>
      </c>
      <c r="G17" s="634">
        <v>595159.51</v>
      </c>
      <c r="H17" s="634">
        <v>595159.51</v>
      </c>
      <c r="I17" s="634">
        <v>5247.82</v>
      </c>
      <c r="J17" s="142">
        <f t="shared" si="4"/>
        <v>600407.32999999996</v>
      </c>
      <c r="K17" s="330">
        <f t="shared" si="2"/>
        <v>1425.346670275095</v>
      </c>
      <c r="L17" s="483">
        <f>IF('T6-Zamestnanci_a_mzdy'!F17-'T6a-Zamestnanci_a_mzdy (ženy)'!F17=0,0,('T6-Zamestnanci_a_mzdy'!J17-'T6a-Zamestnanci_a_mzdy (ženy)'!J17)/('T6-Zamestnanci_a_mzdy'!F17-'T6a-Zamestnanci_a_mzdy (ženy)'!F17)/12)</f>
        <v>3072.9521030201977</v>
      </c>
      <c r="M17" s="423">
        <v>1028</v>
      </c>
      <c r="N17" s="424">
        <v>1196</v>
      </c>
      <c r="O17" s="425">
        <v>1601</v>
      </c>
    </row>
    <row r="18" spans="1:15" x14ac:dyDescent="0.2">
      <c r="A18" s="28">
        <v>11</v>
      </c>
      <c r="B18" s="25" t="s">
        <v>162</v>
      </c>
      <c r="C18" s="617">
        <v>55.139000000000003</v>
      </c>
      <c r="D18" s="617">
        <v>55.134</v>
      </c>
      <c r="E18" s="617">
        <v>0.159</v>
      </c>
      <c r="F18" s="616">
        <f t="shared" si="3"/>
        <v>55.298000000000002</v>
      </c>
      <c r="G18" s="634">
        <v>850950.72</v>
      </c>
      <c r="H18" s="634">
        <v>839775.47</v>
      </c>
      <c r="I18" s="634">
        <v>33330.720000000001</v>
      </c>
      <c r="J18" s="142">
        <f t="shared" si="4"/>
        <v>884281.44</v>
      </c>
      <c r="K18" s="330">
        <f t="shared" si="2"/>
        <v>1332.6000940359506</v>
      </c>
      <c r="L18" s="483">
        <f>IF('T6-Zamestnanci_a_mzdy'!F18-'T6a-Zamestnanci_a_mzdy (ženy)'!F18=0,0,('T6-Zamestnanci_a_mzdy'!J18-'T6a-Zamestnanci_a_mzdy (ženy)'!J18)/('T6-Zamestnanci_a_mzdy'!F18-'T6a-Zamestnanci_a_mzdy (ženy)'!F18)/12)</f>
        <v>1190.7532508721893</v>
      </c>
      <c r="M18" s="423">
        <v>1006</v>
      </c>
      <c r="N18" s="424">
        <v>1237</v>
      </c>
      <c r="O18" s="425">
        <v>1413</v>
      </c>
    </row>
    <row r="19" spans="1:15" x14ac:dyDescent="0.2">
      <c r="A19" s="28">
        <v>12</v>
      </c>
      <c r="B19" s="25" t="s">
        <v>150</v>
      </c>
      <c r="C19" s="617">
        <v>0</v>
      </c>
      <c r="D19" s="617">
        <v>0</v>
      </c>
      <c r="E19" s="617">
        <v>0</v>
      </c>
      <c r="F19" s="616">
        <f t="shared" si="3"/>
        <v>0</v>
      </c>
      <c r="G19" s="634">
        <v>0</v>
      </c>
      <c r="H19" s="634">
        <v>0</v>
      </c>
      <c r="I19" s="634">
        <v>0</v>
      </c>
      <c r="J19" s="142">
        <f t="shared" si="4"/>
        <v>0</v>
      </c>
      <c r="K19" s="330">
        <f t="shared" si="2"/>
        <v>0</v>
      </c>
      <c r="L19" s="483">
        <f>IF('T6-Zamestnanci_a_mzdy'!F19-'T6a-Zamestnanci_a_mzdy (ženy)'!F19=0,0,('T6-Zamestnanci_a_mzdy'!J19-'T6a-Zamestnanci_a_mzdy (ženy)'!J19)/('T6-Zamestnanci_a_mzdy'!F19-'T6a-Zamestnanci_a_mzdy (ženy)'!F19)/12)</f>
        <v>0</v>
      </c>
      <c r="M19" s="423">
        <v>0</v>
      </c>
      <c r="N19" s="424">
        <v>0</v>
      </c>
      <c r="O19" s="425">
        <v>0</v>
      </c>
    </row>
    <row r="20" spans="1:15" x14ac:dyDescent="0.2">
      <c r="A20" s="28">
        <v>13</v>
      </c>
      <c r="B20" s="42" t="s">
        <v>247</v>
      </c>
      <c r="C20" s="617">
        <v>5.1360000000000001</v>
      </c>
      <c r="D20" s="617">
        <v>5.093</v>
      </c>
      <c r="E20" s="617">
        <v>1.861</v>
      </c>
      <c r="F20" s="616">
        <f t="shared" si="3"/>
        <v>6.9969999999999999</v>
      </c>
      <c r="G20" s="634">
        <v>100912.22</v>
      </c>
      <c r="H20" s="634">
        <v>95485.27</v>
      </c>
      <c r="I20" s="634">
        <v>42987.29</v>
      </c>
      <c r="J20" s="142">
        <f t="shared" si="4"/>
        <v>143899.51</v>
      </c>
      <c r="K20" s="330">
        <f t="shared" si="2"/>
        <v>1713.8239007193561</v>
      </c>
      <c r="L20" s="483">
        <f>IF('T6-Zamestnanci_a_mzdy'!F20-'T6a-Zamestnanci_a_mzdy (ženy)'!F20=0,0,('T6-Zamestnanci_a_mzdy'!J20-'T6a-Zamestnanci_a_mzdy (ženy)'!J20)/('T6-Zamestnanci_a_mzdy'!F20-'T6a-Zamestnanci_a_mzdy (ženy)'!F20)/12)</f>
        <v>1637.2424878406289</v>
      </c>
      <c r="M20" s="423">
        <v>1551</v>
      </c>
      <c r="N20" s="424">
        <v>1636</v>
      </c>
      <c r="O20" s="425">
        <v>1943</v>
      </c>
    </row>
    <row r="21" spans="1:15" ht="31.5" x14ac:dyDescent="0.2">
      <c r="A21" s="28">
        <v>14</v>
      </c>
      <c r="B21" s="42" t="s">
        <v>57</v>
      </c>
      <c r="C21" s="617">
        <v>18.001000000000001</v>
      </c>
      <c r="D21" s="617">
        <v>18.001000000000001</v>
      </c>
      <c r="E21" s="617">
        <v>0</v>
      </c>
      <c r="F21" s="616">
        <f t="shared" si="3"/>
        <v>18.001000000000001</v>
      </c>
      <c r="G21" s="634">
        <v>160791.46</v>
      </c>
      <c r="H21" s="634">
        <v>160791.46</v>
      </c>
      <c r="I21" s="634">
        <v>0</v>
      </c>
      <c r="J21" s="142">
        <f t="shared" si="4"/>
        <v>160791.46</v>
      </c>
      <c r="K21" s="330">
        <f t="shared" si="2"/>
        <v>744.3635538766365</v>
      </c>
      <c r="L21" s="483">
        <f>IF('T6-Zamestnanci_a_mzdy'!F21-'T6a-Zamestnanci_a_mzdy (ženy)'!F21=0,0,('T6-Zamestnanci_a_mzdy'!J21-'T6a-Zamestnanci_a_mzdy (ženy)'!J21)/('T6-Zamestnanci_a_mzdy'!F21-'T6a-Zamestnanci_a_mzdy (ženy)'!F21)/12)</f>
        <v>892.41643938178504</v>
      </c>
      <c r="M21" s="423">
        <v>708</v>
      </c>
      <c r="N21" s="424">
        <v>744</v>
      </c>
      <c r="O21" s="425">
        <v>772</v>
      </c>
    </row>
    <row r="22" spans="1:15" ht="47.25" x14ac:dyDescent="0.2">
      <c r="A22" s="28">
        <v>15</v>
      </c>
      <c r="B22" s="42" t="s">
        <v>288</v>
      </c>
      <c r="C22" s="616">
        <f>SUM(C23:C26)</f>
        <v>0</v>
      </c>
      <c r="D22" s="616">
        <f>SUM(D23:D26)</f>
        <v>0</v>
      </c>
      <c r="E22" s="616">
        <f>SUM(E23:E26)</f>
        <v>0</v>
      </c>
      <c r="F22" s="616">
        <f>SUM(F27:F27)</f>
        <v>0</v>
      </c>
      <c r="G22" s="57">
        <f>SUM(G23:G26)</f>
        <v>0</v>
      </c>
      <c r="H22" s="57">
        <f>SUM(H23:H26)</f>
        <v>0</v>
      </c>
      <c r="I22" s="57">
        <f>SUM(I23:I26)</f>
        <v>0</v>
      </c>
      <c r="J22" s="142">
        <f>SUM(J23:J26)</f>
        <v>0</v>
      </c>
      <c r="K22" s="330">
        <f t="shared" si="2"/>
        <v>0</v>
      </c>
      <c r="L22" s="483">
        <f>IF('T6-Zamestnanci_a_mzdy'!F22-'T6a-Zamestnanci_a_mzdy (ženy)'!F22=0,0,('T6-Zamestnanci_a_mzdy'!J22-'T6a-Zamestnanci_a_mzdy (ženy)'!J22)/('T6-Zamestnanci_a_mzdy'!F22-'T6a-Zamestnanci_a_mzdy (ženy)'!F22)/12)</f>
        <v>0</v>
      </c>
      <c r="M22" s="486" t="s">
        <v>281</v>
      </c>
      <c r="N22" s="470" t="s">
        <v>281</v>
      </c>
      <c r="O22" s="489" t="s">
        <v>281</v>
      </c>
    </row>
    <row r="23" spans="1:15" x14ac:dyDescent="0.2">
      <c r="A23" s="28" t="s">
        <v>248</v>
      </c>
      <c r="B23" s="43" t="s">
        <v>1254</v>
      </c>
      <c r="C23" s="617">
        <v>0</v>
      </c>
      <c r="D23" s="617">
        <v>0</v>
      </c>
      <c r="E23" s="617">
        <v>0</v>
      </c>
      <c r="F23" s="616">
        <f t="shared" ref="F23:F29" si="5">C23+E23</f>
        <v>0</v>
      </c>
      <c r="G23" s="634">
        <v>0</v>
      </c>
      <c r="H23" s="634">
        <v>0</v>
      </c>
      <c r="I23" s="634">
        <v>0</v>
      </c>
      <c r="J23" s="142">
        <f>G23+I23</f>
        <v>0</v>
      </c>
      <c r="K23" s="330">
        <f t="shared" si="2"/>
        <v>0</v>
      </c>
      <c r="L23" s="483">
        <f>IF('T6-Zamestnanci_a_mzdy'!F23-'T6a-Zamestnanci_a_mzdy (ženy)'!F23=0,0,('T6-Zamestnanci_a_mzdy'!J23-'T6a-Zamestnanci_a_mzdy (ženy)'!J23)/('T6-Zamestnanci_a_mzdy'!F23-'T6a-Zamestnanci_a_mzdy (ženy)'!F23)/12)</f>
        <v>0</v>
      </c>
      <c r="M23" s="486" t="s">
        <v>281</v>
      </c>
      <c r="N23" s="470" t="s">
        <v>281</v>
      </c>
      <c r="O23" s="489" t="s">
        <v>281</v>
      </c>
    </row>
    <row r="24" spans="1:15" x14ac:dyDescent="0.2">
      <c r="A24" s="28" t="s">
        <v>355</v>
      </c>
      <c r="B24" s="43" t="s">
        <v>1254</v>
      </c>
      <c r="C24" s="617">
        <v>0</v>
      </c>
      <c r="D24" s="617">
        <v>0</v>
      </c>
      <c r="E24" s="617">
        <v>0</v>
      </c>
      <c r="F24" s="616">
        <f t="shared" si="5"/>
        <v>0</v>
      </c>
      <c r="G24" s="634">
        <v>0</v>
      </c>
      <c r="H24" s="634">
        <v>0</v>
      </c>
      <c r="I24" s="634">
        <v>0</v>
      </c>
      <c r="J24" s="142">
        <f>G24+I24</f>
        <v>0</v>
      </c>
      <c r="K24" s="330">
        <f t="shared" si="2"/>
        <v>0</v>
      </c>
      <c r="L24" s="483">
        <f>IF('T6-Zamestnanci_a_mzdy'!F24-'T6a-Zamestnanci_a_mzdy (ženy)'!F24=0,0,('T6-Zamestnanci_a_mzdy'!J24-'T6a-Zamestnanci_a_mzdy (ženy)'!J24)/('T6-Zamestnanci_a_mzdy'!F24-'T6a-Zamestnanci_a_mzdy (ženy)'!F24)/12)</f>
        <v>0</v>
      </c>
      <c r="M24" s="486" t="s">
        <v>281</v>
      </c>
      <c r="N24" s="470" t="s">
        <v>281</v>
      </c>
      <c r="O24" s="489" t="s">
        <v>281</v>
      </c>
    </row>
    <row r="25" spans="1:15" x14ac:dyDescent="0.2">
      <c r="A25" s="28" t="s">
        <v>356</v>
      </c>
      <c r="B25" s="43" t="s">
        <v>1254</v>
      </c>
      <c r="C25" s="617">
        <v>0</v>
      </c>
      <c r="D25" s="617">
        <v>0</v>
      </c>
      <c r="E25" s="617">
        <v>0</v>
      </c>
      <c r="F25" s="616">
        <f t="shared" si="5"/>
        <v>0</v>
      </c>
      <c r="G25" s="634">
        <v>0</v>
      </c>
      <c r="H25" s="634">
        <v>0</v>
      </c>
      <c r="I25" s="634">
        <v>0</v>
      </c>
      <c r="J25" s="142">
        <f>G25+I25</f>
        <v>0</v>
      </c>
      <c r="K25" s="330">
        <f t="shared" si="2"/>
        <v>0</v>
      </c>
      <c r="L25" s="483">
        <f>IF('T6-Zamestnanci_a_mzdy'!F25-'T6a-Zamestnanci_a_mzdy (ženy)'!F25=0,0,('T6-Zamestnanci_a_mzdy'!J25-'T6a-Zamestnanci_a_mzdy (ženy)'!J25)/('T6-Zamestnanci_a_mzdy'!F25-'T6a-Zamestnanci_a_mzdy (ženy)'!F25)/12)</f>
        <v>0</v>
      </c>
      <c r="M25" s="486" t="s">
        <v>281</v>
      </c>
      <c r="N25" s="470" t="s">
        <v>281</v>
      </c>
      <c r="O25" s="489" t="s">
        <v>281</v>
      </c>
    </row>
    <row r="26" spans="1:15" ht="16.5" customHeight="1" x14ac:dyDescent="0.2">
      <c r="A26" s="28" t="s">
        <v>357</v>
      </c>
      <c r="B26" s="43" t="s">
        <v>1254</v>
      </c>
      <c r="C26" s="617">
        <v>0</v>
      </c>
      <c r="D26" s="617">
        <v>0</v>
      </c>
      <c r="E26" s="617">
        <v>0</v>
      </c>
      <c r="F26" s="616">
        <f t="shared" si="5"/>
        <v>0</v>
      </c>
      <c r="G26" s="634">
        <v>0</v>
      </c>
      <c r="H26" s="634">
        <v>0</v>
      </c>
      <c r="I26" s="634">
        <v>0</v>
      </c>
      <c r="J26" s="142">
        <f>G26+I26</f>
        <v>0</v>
      </c>
      <c r="K26" s="330">
        <f t="shared" si="2"/>
        <v>0</v>
      </c>
      <c r="L26" s="483">
        <f>IF('T6-Zamestnanci_a_mzdy'!F26-'T6a-Zamestnanci_a_mzdy (ženy)'!F26=0,0,('T6-Zamestnanci_a_mzdy'!J26-'T6a-Zamestnanci_a_mzdy (ženy)'!J26)/('T6-Zamestnanci_a_mzdy'!F26-'T6a-Zamestnanci_a_mzdy (ženy)'!F26)/12)</f>
        <v>0</v>
      </c>
      <c r="M26" s="486" t="s">
        <v>281</v>
      </c>
      <c r="N26" s="470" t="s">
        <v>281</v>
      </c>
      <c r="O26" s="489" t="s">
        <v>281</v>
      </c>
    </row>
    <row r="27" spans="1:15" x14ac:dyDescent="0.2">
      <c r="A27" s="28"/>
      <c r="B27" s="25"/>
      <c r="C27" s="618"/>
      <c r="D27" s="618"/>
      <c r="E27" s="618"/>
      <c r="F27" s="619"/>
      <c r="G27" s="635"/>
      <c r="H27" s="635"/>
      <c r="I27" s="635"/>
      <c r="J27" s="283"/>
      <c r="K27" s="283"/>
      <c r="L27" s="483"/>
      <c r="M27" s="487"/>
      <c r="N27" s="424"/>
      <c r="O27" s="488"/>
    </row>
    <row r="28" spans="1:15" x14ac:dyDescent="0.2">
      <c r="A28" s="28">
        <v>16</v>
      </c>
      <c r="B28" s="42" t="s">
        <v>58</v>
      </c>
      <c r="C28" s="617">
        <v>4.3239999999999998</v>
      </c>
      <c r="D28" s="617">
        <v>4.3239999999999998</v>
      </c>
      <c r="E28" s="617">
        <v>1.6759999999999999</v>
      </c>
      <c r="F28" s="616">
        <f t="shared" si="5"/>
        <v>6</v>
      </c>
      <c r="G28" s="634">
        <v>44941.09</v>
      </c>
      <c r="H28" s="634">
        <v>44941.09</v>
      </c>
      <c r="I28" s="634">
        <v>21404.799999999999</v>
      </c>
      <c r="J28" s="142">
        <f>G28+I28</f>
        <v>66345.89</v>
      </c>
      <c r="K28" s="330">
        <f t="shared" si="2"/>
        <v>921.47069444444435</v>
      </c>
      <c r="L28" s="483">
        <f>IF('T6-Zamestnanci_a_mzdy'!F28-'T6a-Zamestnanci_a_mzdy (ženy)'!F28=0,0,('T6-Zamestnanci_a_mzdy'!J28-'T6a-Zamestnanci_a_mzdy (ženy)'!J28)/('T6-Zamestnanci_a_mzdy'!F28-'T6a-Zamestnanci_a_mzdy (ženy)'!F28)/12)</f>
        <v>1273.8035156250003</v>
      </c>
      <c r="M28" s="423">
        <v>753</v>
      </c>
      <c r="N28" s="424">
        <v>779</v>
      </c>
      <c r="O28" s="425">
        <v>1247</v>
      </c>
    </row>
    <row r="29" spans="1:15" x14ac:dyDescent="0.2">
      <c r="A29" s="28">
        <v>17</v>
      </c>
      <c r="B29" s="42" t="s">
        <v>59</v>
      </c>
      <c r="C29" s="617">
        <v>0</v>
      </c>
      <c r="D29" s="617">
        <v>0</v>
      </c>
      <c r="E29" s="617">
        <v>8.0990000000000002</v>
      </c>
      <c r="F29" s="616">
        <f t="shared" si="5"/>
        <v>8.0990000000000002</v>
      </c>
      <c r="G29" s="634">
        <v>2450</v>
      </c>
      <c r="H29" s="634">
        <v>2450</v>
      </c>
      <c r="I29" s="634">
        <v>70363.44</v>
      </c>
      <c r="J29" s="142">
        <f>G29+I29</f>
        <v>72813.440000000002</v>
      </c>
      <c r="K29" s="330">
        <f t="shared" si="2"/>
        <v>749.20195908959965</v>
      </c>
      <c r="L29" s="483">
        <f>IF('T6-Zamestnanci_a_mzdy'!F29-'T6a-Zamestnanci_a_mzdy (ženy)'!F29=0,0,('T6-Zamestnanci_a_mzdy'!J29-'T6a-Zamestnanci_a_mzdy (ženy)'!J29)/('T6-Zamestnanci_a_mzdy'!F29-'T6a-Zamestnanci_a_mzdy (ženy)'!F29)/12)</f>
        <v>1073.611601019008</v>
      </c>
      <c r="M29" s="423">
        <v>728</v>
      </c>
      <c r="N29" s="424">
        <v>799</v>
      </c>
      <c r="O29" s="425">
        <v>827</v>
      </c>
    </row>
    <row r="30" spans="1:15" ht="16.5" thickBot="1" x14ac:dyDescent="0.25">
      <c r="A30" s="29">
        <v>18</v>
      </c>
      <c r="B30" s="44" t="s">
        <v>289</v>
      </c>
      <c r="C30" s="620">
        <f t="shared" ref="C30:J30" si="6">C7+C13+C16+C20+C21+C28+C29</f>
        <v>270.31500000000005</v>
      </c>
      <c r="D30" s="620">
        <f t="shared" si="6"/>
        <v>268.017</v>
      </c>
      <c r="E30" s="620">
        <f t="shared" si="6"/>
        <v>13.283000000000001</v>
      </c>
      <c r="F30" s="620">
        <f t="shared" si="6"/>
        <v>283.59800000000001</v>
      </c>
      <c r="G30" s="58">
        <f t="shared" si="6"/>
        <v>4986933.58</v>
      </c>
      <c r="H30" s="58">
        <f t="shared" si="6"/>
        <v>4887032.1599999992</v>
      </c>
      <c r="I30" s="58">
        <f t="shared" si="6"/>
        <v>279799.76</v>
      </c>
      <c r="J30" s="143">
        <f t="shared" si="6"/>
        <v>5266733.3399999989</v>
      </c>
      <c r="K30" s="331">
        <f t="shared" si="2"/>
        <v>1547.5935831705438</v>
      </c>
      <c r="L30" s="484">
        <f>IF('T6-Zamestnanci_a_mzdy'!F30-'T6a-Zamestnanci_a_mzdy (ženy)'!F30=0,0,('T6-Zamestnanci_a_mzdy'!J30-'T6a-Zamestnanci_a_mzdy (ženy)'!J30)/('T6-Zamestnanci_a_mzdy'!F30-'T6a-Zamestnanci_a_mzdy (ženy)'!F30)/12)</f>
        <v>1818.6661409154806</v>
      </c>
      <c r="M30" s="426">
        <v>1191</v>
      </c>
      <c r="N30" s="427">
        <v>1513</v>
      </c>
      <c r="O30" s="428">
        <v>1897</v>
      </c>
    </row>
    <row r="31" spans="1:15" x14ac:dyDescent="0.2">
      <c r="A31" s="16"/>
      <c r="B31" s="16"/>
      <c r="C31" s="19"/>
      <c r="D31" s="16"/>
      <c r="E31" s="16"/>
      <c r="F31" s="19"/>
      <c r="G31" s="19"/>
      <c r="H31" s="19"/>
      <c r="I31" s="19"/>
      <c r="J31" s="19"/>
      <c r="L31" s="429"/>
      <c r="M31" s="429"/>
      <c r="N31" s="429"/>
      <c r="O31" s="429"/>
    </row>
    <row r="32" spans="1:15" x14ac:dyDescent="0.25">
      <c r="A32" s="833" t="s">
        <v>10</v>
      </c>
      <c r="B32" s="834"/>
      <c r="C32" s="834"/>
      <c r="D32" s="834"/>
      <c r="E32" s="834"/>
      <c r="F32" s="834"/>
      <c r="G32" s="834"/>
      <c r="H32" s="834"/>
      <c r="I32" s="834"/>
      <c r="J32" s="863"/>
      <c r="L32" s="429"/>
      <c r="M32" s="429"/>
      <c r="N32" s="429"/>
      <c r="O32" s="429"/>
    </row>
    <row r="33" spans="1:15" x14ac:dyDescent="0.25">
      <c r="A33" s="854" t="s">
        <v>795</v>
      </c>
      <c r="B33" s="855"/>
      <c r="C33" s="855"/>
      <c r="D33" s="855"/>
      <c r="E33" s="855"/>
      <c r="F33" s="855"/>
      <c r="G33" s="855"/>
      <c r="H33" s="855"/>
      <c r="I33" s="855"/>
      <c r="J33" s="856"/>
      <c r="L33" s="429"/>
      <c r="M33" s="430" t="s">
        <v>909</v>
      </c>
      <c r="N33" s="429"/>
      <c r="O33" s="429"/>
    </row>
    <row r="34" spans="1:15" ht="50.25" customHeight="1" x14ac:dyDescent="0.2">
      <c r="B34" s="853" t="s">
        <v>980</v>
      </c>
      <c r="C34" s="853"/>
      <c r="D34" s="853"/>
      <c r="E34" s="853"/>
      <c r="F34" s="853"/>
      <c r="G34" s="853"/>
      <c r="H34" s="853"/>
      <c r="I34" s="853"/>
      <c r="J34" s="853"/>
      <c r="L34" s="429"/>
      <c r="M34" s="429"/>
      <c r="N34" s="429"/>
      <c r="O34" s="429"/>
    </row>
    <row r="35" spans="1:15" x14ac:dyDescent="0.2">
      <c r="B35" s="496" t="s">
        <v>682</v>
      </c>
      <c r="C35" s="497"/>
      <c r="D35" s="497"/>
      <c r="E35" s="497"/>
      <c r="F35" s="497"/>
      <c r="G35" s="497"/>
      <c r="H35" s="497"/>
      <c r="I35" s="497"/>
      <c r="J35" s="497"/>
      <c r="L35" s="429"/>
      <c r="M35" s="429"/>
      <c r="N35" s="429"/>
      <c r="O35" s="429"/>
    </row>
    <row r="36" spans="1:15" x14ac:dyDescent="0.2">
      <c r="B36" s="496" t="s">
        <v>683</v>
      </c>
      <c r="C36" s="497"/>
      <c r="D36" s="497"/>
      <c r="E36" s="497"/>
      <c r="F36" s="497"/>
      <c r="G36" s="497"/>
      <c r="H36" s="497"/>
      <c r="I36" s="497"/>
      <c r="J36" s="497"/>
    </row>
    <row r="37" spans="1:15" x14ac:dyDescent="0.2">
      <c r="B37" s="496" t="s">
        <v>684</v>
      </c>
      <c r="C37" s="497"/>
      <c r="D37" s="497"/>
      <c r="E37" s="497"/>
      <c r="F37" s="497"/>
      <c r="G37" s="497"/>
      <c r="H37" s="497"/>
      <c r="I37" s="497"/>
      <c r="J37" s="497"/>
    </row>
  </sheetData>
  <mergeCells count="20">
    <mergeCell ref="N3:N5"/>
    <mergeCell ref="O3:O5"/>
    <mergeCell ref="A32:J32"/>
    <mergeCell ref="A33:J33"/>
    <mergeCell ref="L3:L5"/>
    <mergeCell ref="B34:J34"/>
    <mergeCell ref="M3:M5"/>
    <mergeCell ref="A1:K1"/>
    <mergeCell ref="A2:K2"/>
    <mergeCell ref="A3:A5"/>
    <mergeCell ref="B3:B5"/>
    <mergeCell ref="C3:F3"/>
    <mergeCell ref="G3:G5"/>
    <mergeCell ref="H3:H4"/>
    <mergeCell ref="I3:I5"/>
    <mergeCell ref="J3:J5"/>
    <mergeCell ref="K3:K5"/>
    <mergeCell ref="C4:C5"/>
    <mergeCell ref="E4:E5"/>
    <mergeCell ref="F4:F5"/>
  </mergeCells>
  <printOptions gridLines="1"/>
  <pageMargins left="0.2" right="0.19" top="0.8" bottom="0.39370078740157483" header="0.51181102362204722" footer="0.27559055118110237"/>
  <pageSetup paperSize="9" scale="5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G13"/>
  <sheetViews>
    <sheetView zoomScale="90" zoomScaleNormal="90" workbookViewId="0">
      <pane xSplit="2" ySplit="4" topLeftCell="C5" activePane="bottomRight" state="frozen"/>
      <selection pane="topRight" activeCell="C1" sqref="C1"/>
      <selection pane="bottomLeft" activeCell="A7" sqref="A7"/>
      <selection pane="bottomRight" activeCell="E15" sqref="E15"/>
    </sheetView>
  </sheetViews>
  <sheetFormatPr defaultColWidth="9.140625" defaultRowHeight="15.75" x14ac:dyDescent="0.25"/>
  <cols>
    <col min="1" max="1" width="9.140625" style="144"/>
    <col min="2" max="2" width="69.7109375" style="144" customWidth="1"/>
    <col min="3" max="3" width="18" style="144" bestFit="1" customWidth="1"/>
    <col min="4" max="4" width="20.28515625" style="144" bestFit="1" customWidth="1"/>
    <col min="5" max="5" width="26.42578125" style="144" customWidth="1"/>
    <col min="6" max="6" width="15.42578125" style="144" customWidth="1"/>
    <col min="7" max="7" width="12" style="144" customWidth="1"/>
    <col min="8" max="16384" width="9.140625" style="144"/>
  </cols>
  <sheetData>
    <row r="1" spans="1:7" ht="39.75" customHeight="1" thickBot="1" x14ac:dyDescent="0.3">
      <c r="A1" s="866" t="s">
        <v>1208</v>
      </c>
      <c r="B1" s="867"/>
      <c r="C1" s="867"/>
      <c r="D1" s="867"/>
      <c r="E1" s="868"/>
    </row>
    <row r="2" spans="1:7" ht="44.25" customHeight="1" thickBot="1" x14ac:dyDescent="0.3">
      <c r="A2" s="869" t="s">
        <v>1253</v>
      </c>
      <c r="B2" s="870"/>
      <c r="C2" s="870"/>
      <c r="D2" s="870"/>
      <c r="E2" s="871"/>
    </row>
    <row r="3" spans="1:7" ht="65.25" customHeight="1" x14ac:dyDescent="0.25">
      <c r="A3" s="380" t="s">
        <v>177</v>
      </c>
      <c r="B3" s="381" t="s">
        <v>295</v>
      </c>
      <c r="C3" s="382" t="s">
        <v>885</v>
      </c>
      <c r="D3" s="382" t="s">
        <v>924</v>
      </c>
      <c r="E3" s="383" t="s">
        <v>741</v>
      </c>
    </row>
    <row r="4" spans="1:7" ht="26.25" customHeight="1" x14ac:dyDescent="0.25">
      <c r="A4" s="384"/>
      <c r="B4" s="379"/>
      <c r="C4" s="378" t="s">
        <v>253</v>
      </c>
      <c r="D4" s="378" t="s">
        <v>254</v>
      </c>
      <c r="E4" s="385" t="s">
        <v>884</v>
      </c>
    </row>
    <row r="5" spans="1:7" ht="35.25" customHeight="1" thickBot="1" x14ac:dyDescent="0.3">
      <c r="A5" s="389">
        <v>1</v>
      </c>
      <c r="B5" s="390" t="s">
        <v>1029</v>
      </c>
      <c r="C5" s="672">
        <v>319186.45</v>
      </c>
      <c r="D5" s="672">
        <v>84379.12</v>
      </c>
      <c r="E5" s="673">
        <f>C5+D5</f>
        <v>403565.57</v>
      </c>
      <c r="F5" s="410"/>
      <c r="G5" s="393"/>
    </row>
    <row r="6" spans="1:7" ht="30.75" customHeight="1" thickTop="1" x14ac:dyDescent="0.25">
      <c r="A6" s="387">
        <v>2</v>
      </c>
      <c r="B6" s="388" t="s">
        <v>1209</v>
      </c>
      <c r="C6" s="674">
        <v>366</v>
      </c>
      <c r="D6" s="674">
        <v>83</v>
      </c>
      <c r="E6" s="675">
        <f>C6+D6</f>
        <v>449</v>
      </c>
      <c r="F6" s="391"/>
    </row>
    <row r="7" spans="1:7" ht="31.5" customHeight="1" thickBot="1" x14ac:dyDescent="0.3">
      <c r="A7" s="251">
        <v>3</v>
      </c>
      <c r="B7" s="386" t="s">
        <v>361</v>
      </c>
      <c r="C7" s="676">
        <f>IF(C6=0,0,+C5/C6)</f>
        <v>872.09412568306016</v>
      </c>
      <c r="D7" s="676">
        <f t="shared" ref="D7:E7" si="0">IF(D6=0,0,+D5/D6)</f>
        <v>1016.6159036144578</v>
      </c>
      <c r="E7" s="677">
        <f t="shared" si="0"/>
        <v>898.80973273942095</v>
      </c>
    </row>
    <row r="9" spans="1:7" x14ac:dyDescent="0.25">
      <c r="A9" s="392" t="s">
        <v>903</v>
      </c>
    </row>
    <row r="10" spans="1:7" x14ac:dyDescent="0.25">
      <c r="A10" s="144" t="s">
        <v>904</v>
      </c>
    </row>
    <row r="12" spans="1:7" ht="35.25" customHeight="1" x14ac:dyDescent="0.25">
      <c r="A12" s="872" t="s">
        <v>1255</v>
      </c>
      <c r="B12" s="872"/>
      <c r="C12" s="872"/>
      <c r="D12" s="872"/>
      <c r="E12" s="872"/>
    </row>
    <row r="13" spans="1:7" x14ac:dyDescent="0.25">
      <c r="A13" s="623" t="s">
        <v>1256</v>
      </c>
    </row>
  </sheetData>
  <mergeCells count="3">
    <mergeCell ref="A1:E1"/>
    <mergeCell ref="A2:E2"/>
    <mergeCell ref="A12:E12"/>
  </mergeCells>
  <pageMargins left="0.45" right="0.33" top="0.74803149606299213" bottom="0.74803149606299213" header="0.31496062992125984" footer="0.31496062992125984"/>
  <pageSetup paperSize="9" scale="9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árok12">
    <tabColor indexed="42"/>
    <pageSetUpPr fitToPage="1"/>
  </sheetPr>
  <dimension ref="A1:H16"/>
  <sheetViews>
    <sheetView zoomScale="90" zoomScaleNormal="90" workbookViewId="0">
      <pane xSplit="2" ySplit="5" topLeftCell="C6" activePane="bottomRight" state="frozen"/>
      <selection pane="topRight" activeCell="C1" sqref="C1"/>
      <selection pane="bottomLeft" activeCell="A6" sqref="A6"/>
      <selection pane="bottomRight" activeCell="K9" sqref="K9"/>
    </sheetView>
  </sheetViews>
  <sheetFormatPr defaultColWidth="9.140625" defaultRowHeight="15.75" x14ac:dyDescent="0.2"/>
  <cols>
    <col min="1" max="1" width="8.140625" style="17" customWidth="1"/>
    <col min="2" max="2" width="93.140625" style="66" customWidth="1"/>
    <col min="3" max="3" width="17.28515625" style="17" customWidth="1"/>
    <col min="4" max="4" width="17.140625" style="17" customWidth="1"/>
    <col min="5" max="5" width="15.7109375" style="17" customWidth="1"/>
    <col min="6" max="6" width="18" style="17" customWidth="1"/>
    <col min="7" max="7" width="7.5703125" style="17" customWidth="1"/>
    <col min="8" max="16384" width="9.140625" style="17"/>
  </cols>
  <sheetData>
    <row r="1" spans="1:8" ht="50.1" customHeight="1" thickBot="1" x14ac:dyDescent="0.25">
      <c r="A1" s="879" t="s">
        <v>1210</v>
      </c>
      <c r="B1" s="880"/>
      <c r="C1" s="880"/>
      <c r="D1" s="880"/>
      <c r="E1" s="880"/>
      <c r="F1" s="881"/>
      <c r="G1" s="147"/>
      <c r="H1" s="22"/>
    </row>
    <row r="2" spans="1:8" ht="36.75" customHeight="1" x14ac:dyDescent="0.2">
      <c r="A2" s="828" t="s">
        <v>1252</v>
      </c>
      <c r="B2" s="890"/>
      <c r="C2" s="891" t="s">
        <v>765</v>
      </c>
      <c r="D2" s="891"/>
      <c r="E2" s="891"/>
      <c r="F2" s="892"/>
      <c r="G2" s="148"/>
    </row>
    <row r="3" spans="1:8" x14ac:dyDescent="0.2">
      <c r="A3" s="888" t="s">
        <v>177</v>
      </c>
      <c r="B3" s="886" t="s">
        <v>295</v>
      </c>
      <c r="C3" s="882">
        <v>2020</v>
      </c>
      <c r="D3" s="883"/>
      <c r="E3" s="884">
        <v>2021</v>
      </c>
      <c r="F3" s="885"/>
      <c r="G3" s="148"/>
    </row>
    <row r="4" spans="1:8" ht="69" customHeight="1" x14ac:dyDescent="0.2">
      <c r="A4" s="889"/>
      <c r="B4" s="887"/>
      <c r="C4" s="109" t="s">
        <v>704</v>
      </c>
      <c r="D4" s="109" t="s">
        <v>164</v>
      </c>
      <c r="E4" s="109" t="s">
        <v>704</v>
      </c>
      <c r="F4" s="27" t="s">
        <v>244</v>
      </c>
      <c r="G4" s="148"/>
    </row>
    <row r="5" spans="1:8" x14ac:dyDescent="0.2">
      <c r="A5" s="114"/>
      <c r="B5" s="84"/>
      <c r="C5" s="34" t="s">
        <v>253</v>
      </c>
      <c r="D5" s="34" t="s">
        <v>254</v>
      </c>
      <c r="E5" s="81" t="s">
        <v>255</v>
      </c>
      <c r="F5" s="91" t="s">
        <v>262</v>
      </c>
      <c r="G5" s="148"/>
    </row>
    <row r="6" spans="1:8" ht="38.25" customHeight="1" x14ac:dyDescent="0.2">
      <c r="A6" s="28">
        <v>1</v>
      </c>
      <c r="B6" s="85" t="s">
        <v>65</v>
      </c>
      <c r="C6" s="137">
        <v>239400</v>
      </c>
      <c r="D6" s="138" t="s">
        <v>281</v>
      </c>
      <c r="E6" s="137">
        <v>189335</v>
      </c>
      <c r="F6" s="139" t="s">
        <v>281</v>
      </c>
      <c r="G6" s="148"/>
    </row>
    <row r="7" spans="1:8" ht="38.25" customHeight="1" x14ac:dyDescent="0.2">
      <c r="A7" s="28">
        <f>A6+1</f>
        <v>2</v>
      </c>
      <c r="B7" s="85" t="s">
        <v>305</v>
      </c>
      <c r="C7" s="138" t="s">
        <v>281</v>
      </c>
      <c r="D7" s="678">
        <v>1315</v>
      </c>
      <c r="E7" s="138" t="s">
        <v>281</v>
      </c>
      <c r="F7" s="76">
        <v>1004</v>
      </c>
      <c r="G7" s="148"/>
    </row>
    <row r="8" spans="1:8" ht="38.25" customHeight="1" x14ac:dyDescent="0.2">
      <c r="A8" s="28">
        <f>A7+1</f>
        <v>3</v>
      </c>
      <c r="B8" s="85" t="s">
        <v>732</v>
      </c>
      <c r="C8" s="138" t="s">
        <v>281</v>
      </c>
      <c r="D8" s="678">
        <v>184</v>
      </c>
      <c r="E8" s="138" t="s">
        <v>281</v>
      </c>
      <c r="F8" s="76">
        <v>150</v>
      </c>
      <c r="G8" s="148"/>
    </row>
    <row r="9" spans="1:8" ht="35.25" customHeight="1" x14ac:dyDescent="0.2">
      <c r="A9" s="28">
        <f>A8+1</f>
        <v>4</v>
      </c>
      <c r="B9" s="63" t="s">
        <v>661</v>
      </c>
      <c r="C9" s="137">
        <v>90891.37</v>
      </c>
      <c r="D9" s="138" t="s">
        <v>281</v>
      </c>
      <c r="E9" s="140">
        <f>+C11</f>
        <v>213957.37</v>
      </c>
      <c r="F9" s="139" t="s">
        <v>281</v>
      </c>
      <c r="G9" s="148"/>
    </row>
    <row r="10" spans="1:8" ht="37.5" customHeight="1" x14ac:dyDescent="0.2">
      <c r="A10" s="28">
        <f>A9+1</f>
        <v>5</v>
      </c>
      <c r="B10" s="63" t="s">
        <v>729</v>
      </c>
      <c r="C10" s="137">
        <v>362466</v>
      </c>
      <c r="D10" s="138" t="s">
        <v>281</v>
      </c>
      <c r="E10" s="141">
        <v>107137</v>
      </c>
      <c r="F10" s="139" t="s">
        <v>281</v>
      </c>
      <c r="G10" s="148"/>
    </row>
    <row r="11" spans="1:8" ht="33" customHeight="1" x14ac:dyDescent="0.2">
      <c r="A11" s="28">
        <v>6</v>
      </c>
      <c r="B11" s="63" t="s">
        <v>218</v>
      </c>
      <c r="C11" s="142">
        <f>+C9+C10-C6</f>
        <v>213957.37</v>
      </c>
      <c r="D11" s="138" t="s">
        <v>281</v>
      </c>
      <c r="E11" s="140">
        <f>+E9+E10-E6</f>
        <v>131759.37</v>
      </c>
      <c r="F11" s="139" t="s">
        <v>281</v>
      </c>
      <c r="G11" s="148"/>
    </row>
    <row r="12" spans="1:8" ht="36" customHeight="1" thickBot="1" x14ac:dyDescent="0.25">
      <c r="A12" s="29">
        <v>7</v>
      </c>
      <c r="B12" s="74" t="s">
        <v>219</v>
      </c>
      <c r="C12" s="143">
        <f>IF(C6=0,0,C6/D7)</f>
        <v>182.05323193916351</v>
      </c>
      <c r="D12" s="679" t="s">
        <v>281</v>
      </c>
      <c r="E12" s="143">
        <f>IF(E6=0,0,E6/F7)</f>
        <v>188.58067729083666</v>
      </c>
      <c r="F12" s="680" t="s">
        <v>281</v>
      </c>
      <c r="G12" s="148"/>
    </row>
    <row r="13" spans="1:8" x14ac:dyDescent="0.2">
      <c r="B13" s="19"/>
      <c r="G13" s="148"/>
    </row>
    <row r="14" spans="1:8" x14ac:dyDescent="0.2">
      <c r="A14" s="873" t="s">
        <v>73</v>
      </c>
      <c r="B14" s="874"/>
      <c r="C14" s="874"/>
      <c r="D14" s="874"/>
      <c r="E14" s="874"/>
      <c r="F14" s="875"/>
      <c r="G14" s="148"/>
    </row>
    <row r="15" spans="1:8" x14ac:dyDescent="0.2">
      <c r="A15" s="876" t="s">
        <v>344</v>
      </c>
      <c r="B15" s="877"/>
      <c r="C15" s="877"/>
      <c r="D15" s="877"/>
      <c r="E15" s="877"/>
      <c r="F15" s="878"/>
      <c r="G15" s="148"/>
    </row>
    <row r="16" spans="1:8" x14ac:dyDescent="0.2">
      <c r="A16" s="623" t="s">
        <v>1257</v>
      </c>
    </row>
  </sheetData>
  <mergeCells count="9">
    <mergeCell ref="A14:F14"/>
    <mergeCell ref="A15:F15"/>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H15"/>
  <sheetViews>
    <sheetView zoomScale="90" zoomScaleNormal="90" workbookViewId="0">
      <pane xSplit="2" ySplit="5" topLeftCell="C6" activePane="bottomRight" state="frozen"/>
      <selection pane="topRight" activeCell="C1" sqref="C1"/>
      <selection pane="bottomLeft" activeCell="A6" sqref="A6"/>
      <selection pane="bottomRight" activeCell="H16" sqref="H16"/>
    </sheetView>
  </sheetViews>
  <sheetFormatPr defaultColWidth="9.140625" defaultRowHeight="15.75" x14ac:dyDescent="0.2"/>
  <cols>
    <col min="1" max="1" width="8.140625" style="17" customWidth="1"/>
    <col min="2" max="2" width="93.140625" style="66" customWidth="1"/>
    <col min="3" max="3" width="17.28515625" style="17" customWidth="1"/>
    <col min="4" max="4" width="17.140625" style="17" customWidth="1"/>
    <col min="5" max="5" width="15.7109375" style="17" customWidth="1"/>
    <col min="6" max="6" width="18" style="17" customWidth="1"/>
    <col min="7" max="7" width="7.5703125" style="17" customWidth="1"/>
    <col min="8" max="16384" width="9.140625" style="17"/>
  </cols>
  <sheetData>
    <row r="1" spans="1:8" ht="50.1" customHeight="1" thickBot="1" x14ac:dyDescent="0.25">
      <c r="A1" s="879" t="s">
        <v>1146</v>
      </c>
      <c r="B1" s="880"/>
      <c r="C1" s="880"/>
      <c r="D1" s="880"/>
      <c r="E1" s="880"/>
      <c r="F1" s="881"/>
      <c r="G1" s="147"/>
      <c r="H1" s="22"/>
    </row>
    <row r="2" spans="1:8" ht="36.75" customHeight="1" x14ac:dyDescent="0.2">
      <c r="A2" s="828" t="s">
        <v>1252</v>
      </c>
      <c r="B2" s="890"/>
      <c r="C2" s="891" t="s">
        <v>1143</v>
      </c>
      <c r="D2" s="891"/>
      <c r="E2" s="891"/>
      <c r="F2" s="892"/>
      <c r="G2" s="148"/>
    </row>
    <row r="3" spans="1:8" x14ac:dyDescent="0.2">
      <c r="A3" s="888" t="s">
        <v>177</v>
      </c>
      <c r="B3" s="886" t="s">
        <v>295</v>
      </c>
      <c r="C3" s="882">
        <v>2020</v>
      </c>
      <c r="D3" s="883"/>
      <c r="E3" s="884">
        <v>2021</v>
      </c>
      <c r="F3" s="885"/>
      <c r="G3" s="148"/>
    </row>
    <row r="4" spans="1:8" ht="69" customHeight="1" x14ac:dyDescent="0.2">
      <c r="A4" s="889"/>
      <c r="B4" s="887"/>
      <c r="C4" s="579" t="s">
        <v>704</v>
      </c>
      <c r="D4" s="579" t="s">
        <v>1144</v>
      </c>
      <c r="E4" s="579" t="s">
        <v>704</v>
      </c>
      <c r="F4" s="580" t="s">
        <v>1145</v>
      </c>
      <c r="G4" s="148"/>
    </row>
    <row r="5" spans="1:8" x14ac:dyDescent="0.2">
      <c r="A5" s="114"/>
      <c r="B5" s="84"/>
      <c r="C5" s="34" t="s">
        <v>253</v>
      </c>
      <c r="D5" s="34" t="s">
        <v>254</v>
      </c>
      <c r="E5" s="81" t="s">
        <v>255</v>
      </c>
      <c r="F5" s="91" t="s">
        <v>262</v>
      </c>
      <c r="G5" s="148"/>
    </row>
    <row r="6" spans="1:8" ht="38.25" customHeight="1" x14ac:dyDescent="0.2">
      <c r="A6" s="28">
        <v>1</v>
      </c>
      <c r="B6" s="85" t="s">
        <v>1138</v>
      </c>
      <c r="C6" s="584" t="s">
        <v>281</v>
      </c>
      <c r="D6" s="138" t="s">
        <v>281</v>
      </c>
      <c r="E6" s="137">
        <v>29600</v>
      </c>
      <c r="F6" s="139" t="s">
        <v>281</v>
      </c>
      <c r="G6" s="148"/>
    </row>
    <row r="7" spans="1:8" ht="38.25" customHeight="1" x14ac:dyDescent="0.2">
      <c r="A7" s="28">
        <f>A6+1</f>
        <v>2</v>
      </c>
      <c r="B7" s="85" t="s">
        <v>1139</v>
      </c>
      <c r="C7" s="138" t="s">
        <v>281</v>
      </c>
      <c r="D7" s="584" t="s">
        <v>281</v>
      </c>
      <c r="E7" s="138" t="s">
        <v>281</v>
      </c>
      <c r="F7" s="76">
        <v>148</v>
      </c>
      <c r="G7" s="148"/>
    </row>
    <row r="8" spans="1:8" ht="38.25" customHeight="1" x14ac:dyDescent="0.2">
      <c r="A8" s="28">
        <f>A7+1</f>
        <v>3</v>
      </c>
      <c r="B8" s="85" t="s">
        <v>1140</v>
      </c>
      <c r="C8" s="138" t="s">
        <v>281</v>
      </c>
      <c r="D8" s="584" t="s">
        <v>281</v>
      </c>
      <c r="E8" s="138" t="s">
        <v>281</v>
      </c>
      <c r="F8" s="76">
        <v>41</v>
      </c>
      <c r="G8" s="148"/>
    </row>
    <row r="9" spans="1:8" ht="35.25" customHeight="1" x14ac:dyDescent="0.2">
      <c r="A9" s="28">
        <f>A8+1</f>
        <v>4</v>
      </c>
      <c r="B9" s="63" t="s">
        <v>661</v>
      </c>
      <c r="C9" s="584" t="s">
        <v>281</v>
      </c>
      <c r="D9" s="138" t="s">
        <v>281</v>
      </c>
      <c r="E9" s="140" t="str">
        <f>+C11</f>
        <v>X</v>
      </c>
      <c r="F9" s="139" t="s">
        <v>281</v>
      </c>
      <c r="G9" s="148"/>
    </row>
    <row r="10" spans="1:8" ht="37.5" customHeight="1" x14ac:dyDescent="0.2">
      <c r="A10" s="28">
        <f>A9+1</f>
        <v>5</v>
      </c>
      <c r="B10" s="63" t="s">
        <v>1141</v>
      </c>
      <c r="C10" s="584" t="s">
        <v>281</v>
      </c>
      <c r="D10" s="138" t="s">
        <v>281</v>
      </c>
      <c r="E10" s="141">
        <v>29600</v>
      </c>
      <c r="F10" s="139" t="s">
        <v>281</v>
      </c>
      <c r="G10" s="148"/>
    </row>
    <row r="11" spans="1:8" ht="33" customHeight="1" x14ac:dyDescent="0.2">
      <c r="A11" s="28">
        <v>6</v>
      </c>
      <c r="B11" s="63" t="s">
        <v>218</v>
      </c>
      <c r="C11" s="585" t="s">
        <v>281</v>
      </c>
      <c r="D11" s="138" t="s">
        <v>281</v>
      </c>
      <c r="E11" s="140">
        <f>E10-E6</f>
        <v>0</v>
      </c>
      <c r="F11" s="139" t="s">
        <v>281</v>
      </c>
      <c r="G11" s="148"/>
    </row>
    <row r="12" spans="1:8" x14ac:dyDescent="0.2">
      <c r="B12" s="19"/>
      <c r="G12" s="148"/>
    </row>
    <row r="13" spans="1:8" x14ac:dyDescent="0.2">
      <c r="A13" s="873" t="s">
        <v>1147</v>
      </c>
      <c r="B13" s="874"/>
      <c r="C13" s="874"/>
      <c r="D13" s="874"/>
      <c r="E13" s="874"/>
      <c r="F13" s="875"/>
      <c r="G13" s="148"/>
    </row>
    <row r="14" spans="1:8" x14ac:dyDescent="0.2">
      <c r="A14" s="876" t="s">
        <v>1148</v>
      </c>
      <c r="B14" s="877"/>
      <c r="C14" s="877"/>
      <c r="D14" s="877"/>
      <c r="E14" s="877"/>
      <c r="F14" s="878"/>
      <c r="G14" s="148"/>
    </row>
    <row r="15" spans="1:8" x14ac:dyDescent="0.2">
      <c r="A15" s="623" t="s">
        <v>1258</v>
      </c>
    </row>
  </sheetData>
  <mergeCells count="9">
    <mergeCell ref="A13:F13"/>
    <mergeCell ref="A14:F14"/>
    <mergeCell ref="A1:F1"/>
    <mergeCell ref="A2:B2"/>
    <mergeCell ref="C2:F2"/>
    <mergeCell ref="A3:A4"/>
    <mergeCell ref="B3:B4"/>
    <mergeCell ref="C3:D3"/>
    <mergeCell ref="E3:F3"/>
  </mergeCells>
  <pageMargins left="0.5" right="0.39" top="0.98425196850393704" bottom="0.98425196850393704" header="0.51181102362204722" footer="0.51181102362204722"/>
  <pageSetup paperSize="9" scale="8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árok13">
    <tabColor indexed="42"/>
    <pageSetUpPr fitToPage="1"/>
  </sheetPr>
  <dimension ref="A1:H22"/>
  <sheetViews>
    <sheetView zoomScale="90" zoomScaleNormal="90" workbookViewId="0">
      <pane xSplit="2" ySplit="5" topLeftCell="C6" activePane="bottomRight" state="frozen"/>
      <selection pane="topRight" activeCell="C1" sqref="C1"/>
      <selection pane="bottomLeft" activeCell="A6" sqref="A6"/>
      <selection pane="bottomRight" activeCell="H10" sqref="H10"/>
    </sheetView>
  </sheetViews>
  <sheetFormatPr defaultColWidth="9.140625" defaultRowHeight="12.75" x14ac:dyDescent="0.2"/>
  <cols>
    <col min="1" max="1" width="8.28515625" style="83" customWidth="1"/>
    <col min="2" max="2" width="77.7109375" style="83" customWidth="1"/>
    <col min="3" max="6" width="14.7109375" style="83" customWidth="1"/>
    <col min="7" max="16384" width="9.140625" style="83"/>
  </cols>
  <sheetData>
    <row r="1" spans="1:8" ht="50.1" customHeight="1" x14ac:dyDescent="0.2">
      <c r="A1" s="897" t="s">
        <v>1211</v>
      </c>
      <c r="B1" s="898"/>
      <c r="C1" s="898"/>
      <c r="D1" s="898"/>
      <c r="E1" s="898"/>
      <c r="F1" s="899"/>
      <c r="H1" s="110"/>
    </row>
    <row r="2" spans="1:8" ht="33" customHeight="1" x14ac:dyDescent="0.2">
      <c r="A2" s="902" t="s">
        <v>1249</v>
      </c>
      <c r="B2" s="903"/>
      <c r="C2" s="903"/>
      <c r="D2" s="903"/>
      <c r="E2" s="903"/>
      <c r="F2" s="904"/>
    </row>
    <row r="3" spans="1:8" ht="18.75" customHeight="1" x14ac:dyDescent="0.2">
      <c r="A3" s="888" t="s">
        <v>177</v>
      </c>
      <c r="B3" s="841" t="s">
        <v>295</v>
      </c>
      <c r="C3" s="840" t="s">
        <v>736</v>
      </c>
      <c r="D3" s="840"/>
      <c r="E3" s="840" t="s">
        <v>317</v>
      </c>
      <c r="F3" s="901"/>
    </row>
    <row r="4" spans="1:8" ht="18.75" customHeight="1" x14ac:dyDescent="0.2">
      <c r="A4" s="900"/>
      <c r="B4" s="841"/>
      <c r="C4" s="90">
        <v>2020</v>
      </c>
      <c r="D4" s="90">
        <v>2021</v>
      </c>
      <c r="E4" s="13">
        <v>2020</v>
      </c>
      <c r="F4" s="27">
        <v>2021</v>
      </c>
    </row>
    <row r="5" spans="1:8" ht="15.75" x14ac:dyDescent="0.2">
      <c r="A5" s="28"/>
      <c r="B5" s="80"/>
      <c r="C5" s="23" t="s">
        <v>253</v>
      </c>
      <c r="D5" s="23" t="s">
        <v>254</v>
      </c>
      <c r="E5" s="34" t="s">
        <v>255</v>
      </c>
      <c r="F5" s="82" t="s">
        <v>262</v>
      </c>
    </row>
    <row r="6" spans="1:8" ht="31.5" x14ac:dyDescent="0.2">
      <c r="A6" s="28">
        <v>1</v>
      </c>
      <c r="B6" s="42" t="s">
        <v>666</v>
      </c>
      <c r="C6" s="75" t="s">
        <v>281</v>
      </c>
      <c r="D6" s="75" t="s">
        <v>281</v>
      </c>
      <c r="E6" s="642">
        <v>316</v>
      </c>
      <c r="F6" s="682">
        <v>316</v>
      </c>
    </row>
    <row r="7" spans="1:8" ht="37.5" x14ac:dyDescent="0.2">
      <c r="A7" s="28">
        <f>A6+1</f>
        <v>2</v>
      </c>
      <c r="B7" s="59" t="s">
        <v>306</v>
      </c>
      <c r="C7" s="75" t="s">
        <v>281</v>
      </c>
      <c r="D7" s="75" t="s">
        <v>281</v>
      </c>
      <c r="E7" s="642">
        <v>2312</v>
      </c>
      <c r="F7" s="682">
        <v>2470</v>
      </c>
    </row>
    <row r="8" spans="1:8" ht="15.75" x14ac:dyDescent="0.2">
      <c r="A8" s="28">
        <v>3</v>
      </c>
      <c r="B8" s="73" t="s">
        <v>242</v>
      </c>
      <c r="C8" s="75" t="s">
        <v>281</v>
      </c>
      <c r="D8" s="75" t="s">
        <v>281</v>
      </c>
      <c r="E8" s="57">
        <f>E7/12</f>
        <v>192.66666666666666</v>
      </c>
      <c r="F8" s="641">
        <f>F7/12</f>
        <v>205.83333333333334</v>
      </c>
    </row>
    <row r="9" spans="1:8" ht="31.5" x14ac:dyDescent="0.2">
      <c r="A9" s="28">
        <f t="shared" ref="A9:A18" si="0">A8+1</f>
        <v>4</v>
      </c>
      <c r="B9" s="59" t="s">
        <v>320</v>
      </c>
      <c r="C9" s="48">
        <v>130505</v>
      </c>
      <c r="D9" s="681">
        <v>136160</v>
      </c>
      <c r="E9" s="636" t="s">
        <v>281</v>
      </c>
      <c r="F9" s="637" t="s">
        <v>281</v>
      </c>
    </row>
    <row r="10" spans="1:8" ht="31.5" x14ac:dyDescent="0.2">
      <c r="A10" s="28">
        <f t="shared" si="0"/>
        <v>5</v>
      </c>
      <c r="B10" s="59" t="s">
        <v>337</v>
      </c>
      <c r="C10" s="48">
        <v>0</v>
      </c>
      <c r="D10" s="48">
        <v>0</v>
      </c>
      <c r="E10" s="48">
        <v>0</v>
      </c>
      <c r="F10" s="683">
        <v>0</v>
      </c>
    </row>
    <row r="11" spans="1:8" ht="31.5" x14ac:dyDescent="0.2">
      <c r="A11" s="28">
        <f t="shared" si="0"/>
        <v>6</v>
      </c>
      <c r="B11" s="284" t="s">
        <v>879</v>
      </c>
      <c r="C11" s="642">
        <v>578040</v>
      </c>
      <c r="D11" s="642">
        <v>208863</v>
      </c>
      <c r="E11" s="75" t="s">
        <v>281</v>
      </c>
      <c r="F11" s="77" t="s">
        <v>281</v>
      </c>
    </row>
    <row r="12" spans="1:8" ht="15.75" x14ac:dyDescent="0.2">
      <c r="A12" s="28">
        <f t="shared" si="0"/>
        <v>7</v>
      </c>
      <c r="B12" s="59" t="s">
        <v>318</v>
      </c>
      <c r="C12" s="48">
        <v>14095.2</v>
      </c>
      <c r="D12" s="48">
        <v>10831.1</v>
      </c>
      <c r="E12" s="75" t="s">
        <v>281</v>
      </c>
      <c r="F12" s="77" t="s">
        <v>281</v>
      </c>
      <c r="H12" s="638"/>
    </row>
    <row r="13" spans="1:8" ht="15.75" x14ac:dyDescent="0.2">
      <c r="A13" s="28">
        <f t="shared" si="0"/>
        <v>8</v>
      </c>
      <c r="B13" s="59" t="s">
        <v>338</v>
      </c>
      <c r="C13" s="57">
        <f>SUM(C9:C12)</f>
        <v>722640.2</v>
      </c>
      <c r="D13" s="57">
        <f>SUM(D9:D12)</f>
        <v>355854.1</v>
      </c>
      <c r="E13" s="75" t="s">
        <v>281</v>
      </c>
      <c r="F13" s="77" t="s">
        <v>281</v>
      </c>
    </row>
    <row r="14" spans="1:8" ht="15.75" x14ac:dyDescent="0.2">
      <c r="A14" s="28">
        <f t="shared" si="0"/>
        <v>9</v>
      </c>
      <c r="B14" s="59" t="s">
        <v>339</v>
      </c>
      <c r="C14" s="57">
        <f>C15+C16</f>
        <v>420432.4</v>
      </c>
      <c r="D14" s="57">
        <f>D15+D16</f>
        <v>357080.07</v>
      </c>
      <c r="E14" s="75" t="s">
        <v>281</v>
      </c>
      <c r="F14" s="77" t="s">
        <v>281</v>
      </c>
    </row>
    <row r="15" spans="1:8" ht="15.75" x14ac:dyDescent="0.2">
      <c r="A15" s="28">
        <f t="shared" si="0"/>
        <v>10</v>
      </c>
      <c r="B15" s="43" t="s">
        <v>52</v>
      </c>
      <c r="C15" s="48">
        <v>256480.75</v>
      </c>
      <c r="D15" s="48">
        <v>209753.37</v>
      </c>
      <c r="E15" s="75" t="s">
        <v>281</v>
      </c>
      <c r="F15" s="77" t="s">
        <v>281</v>
      </c>
    </row>
    <row r="16" spans="1:8" ht="15.75" x14ac:dyDescent="0.2">
      <c r="A16" s="28">
        <f t="shared" si="0"/>
        <v>11</v>
      </c>
      <c r="B16" s="43" t="s">
        <v>53</v>
      </c>
      <c r="C16" s="48">
        <v>163951.65</v>
      </c>
      <c r="D16" s="48">
        <v>147326.70000000001</v>
      </c>
      <c r="E16" s="75" t="s">
        <v>281</v>
      </c>
      <c r="F16" s="77" t="s">
        <v>281</v>
      </c>
    </row>
    <row r="17" spans="1:6" ht="31.5" x14ac:dyDescent="0.2">
      <c r="A17" s="28">
        <f t="shared" si="0"/>
        <v>12</v>
      </c>
      <c r="B17" s="59" t="s">
        <v>340</v>
      </c>
      <c r="C17" s="57">
        <f>+C13-C14</f>
        <v>302207.79999999993</v>
      </c>
      <c r="D17" s="57">
        <f>+D13-D14</f>
        <v>-1225.9700000000303</v>
      </c>
      <c r="E17" s="75" t="s">
        <v>281</v>
      </c>
      <c r="F17" s="77" t="s">
        <v>281</v>
      </c>
    </row>
    <row r="18" spans="1:6" ht="16.5" thickBot="1" x14ac:dyDescent="0.25">
      <c r="A18" s="29">
        <f t="shared" si="0"/>
        <v>13</v>
      </c>
      <c r="B18" s="88" t="s">
        <v>341</v>
      </c>
      <c r="C18" s="58">
        <f>IF(E8=0,0,C14/E8)</f>
        <v>2182.1750865051904</v>
      </c>
      <c r="D18" s="58">
        <f>IF(F8=0,0,D14/F8)</f>
        <v>1734.80195951417</v>
      </c>
      <c r="E18" s="78" t="s">
        <v>281</v>
      </c>
      <c r="F18" s="79" t="s">
        <v>281</v>
      </c>
    </row>
    <row r="20" spans="1:6" ht="15" x14ac:dyDescent="0.2">
      <c r="A20" s="873" t="s">
        <v>319</v>
      </c>
      <c r="B20" s="874"/>
      <c r="C20" s="874"/>
      <c r="D20" s="874"/>
      <c r="E20" s="874"/>
      <c r="F20" s="875"/>
    </row>
    <row r="21" spans="1:6" ht="35.25" customHeight="1" x14ac:dyDescent="0.2">
      <c r="A21" s="894" t="s">
        <v>78</v>
      </c>
      <c r="B21" s="895"/>
      <c r="C21" s="895"/>
      <c r="D21" s="895"/>
      <c r="E21" s="895"/>
      <c r="F21" s="896"/>
    </row>
    <row r="22" spans="1:6" ht="69.75" customHeight="1" x14ac:dyDescent="0.2">
      <c r="A22" s="893" t="s">
        <v>1322</v>
      </c>
      <c r="B22" s="893"/>
      <c r="C22" s="893"/>
      <c r="D22" s="893"/>
      <c r="E22" s="893"/>
      <c r="F22" s="893"/>
    </row>
  </sheetData>
  <mergeCells count="9">
    <mergeCell ref="A22:F22"/>
    <mergeCell ref="A21:F21"/>
    <mergeCell ref="A1:F1"/>
    <mergeCell ref="A3:A4"/>
    <mergeCell ref="B3:B4"/>
    <mergeCell ref="C3:D3"/>
    <mergeCell ref="E3:F3"/>
    <mergeCell ref="A2:F2"/>
    <mergeCell ref="A20:F20"/>
  </mergeCells>
  <phoneticPr fontId="6" type="noConversion"/>
  <pageMargins left="0.66" right="0.45" top="0.98425196850393704" bottom="0.77" header="0.51181102362204722" footer="0.51181102362204722"/>
  <pageSetup paperSize="9" scale="8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2"/>
  </sheetPr>
  <dimension ref="A1:K29"/>
  <sheetViews>
    <sheetView zoomScaleNormal="100" workbookViewId="0">
      <pane xSplit="2" ySplit="4" topLeftCell="C5" activePane="bottomRight" state="frozen"/>
      <selection pane="topRight" activeCell="C1" sqref="C1"/>
      <selection pane="bottomLeft" activeCell="A5" sqref="A5"/>
      <selection pane="bottomRight" activeCell="G11" sqref="G11"/>
    </sheetView>
  </sheetViews>
  <sheetFormatPr defaultColWidth="9.140625" defaultRowHeight="15.75" x14ac:dyDescent="0.25"/>
  <cols>
    <col min="1" max="1" width="8.140625" style="217" customWidth="1"/>
    <col min="2" max="2" width="94" style="239" customWidth="1"/>
    <col min="3" max="3" width="18.7109375" style="217" customWidth="1"/>
    <col min="4" max="4" width="18.5703125" style="217" customWidth="1"/>
    <col min="5" max="5" width="11.42578125" style="218" customWidth="1"/>
    <col min="6" max="16384" width="9.140625" style="217"/>
  </cols>
  <sheetData>
    <row r="1" spans="1:11" ht="50.1" customHeight="1" thickBot="1" x14ac:dyDescent="0.3">
      <c r="A1" s="909" t="s">
        <v>1323</v>
      </c>
      <c r="B1" s="910"/>
      <c r="C1" s="910"/>
      <c r="D1" s="911"/>
      <c r="E1" s="216"/>
    </row>
    <row r="2" spans="1:11" ht="29.25" customHeight="1" x14ac:dyDescent="0.25">
      <c r="A2" s="912" t="s">
        <v>1249</v>
      </c>
      <c r="B2" s="913"/>
      <c r="C2" s="913"/>
      <c r="D2" s="914"/>
    </row>
    <row r="3" spans="1:11" ht="33" customHeight="1" x14ac:dyDescent="0.25">
      <c r="A3" s="219" t="s">
        <v>177</v>
      </c>
      <c r="B3" s="220" t="s">
        <v>295</v>
      </c>
      <c r="C3" s="221">
        <v>2020</v>
      </c>
      <c r="D3" s="222">
        <v>2021</v>
      </c>
    </row>
    <row r="4" spans="1:11" x14ac:dyDescent="0.25">
      <c r="A4" s="223"/>
      <c r="B4" s="224"/>
      <c r="C4" s="225" t="s">
        <v>253</v>
      </c>
      <c r="D4" s="248" t="s">
        <v>254</v>
      </c>
    </row>
    <row r="5" spans="1:11" ht="18.75" x14ac:dyDescent="0.25">
      <c r="A5" s="226">
        <v>1</v>
      </c>
      <c r="B5" s="227" t="s">
        <v>246</v>
      </c>
      <c r="C5" s="684">
        <f>+C6+C9</f>
        <v>25906.249999999996</v>
      </c>
      <c r="D5" s="685">
        <f>D6+D9</f>
        <v>18539.450000000004</v>
      </c>
    </row>
    <row r="6" spans="1:11" ht="18.75" customHeight="1" x14ac:dyDescent="0.25">
      <c r="A6" s="226">
        <f t="shared" ref="A6:A13" si="0">A5+1</f>
        <v>2</v>
      </c>
      <c r="B6" s="227" t="s">
        <v>324</v>
      </c>
      <c r="C6" s="684">
        <f>+C7+C8</f>
        <v>13828.45</v>
      </c>
      <c r="D6" s="685">
        <f>+D7+D8</f>
        <v>10290.65</v>
      </c>
    </row>
    <row r="7" spans="1:11" x14ac:dyDescent="0.25">
      <c r="A7" s="226">
        <f t="shared" si="0"/>
        <v>3</v>
      </c>
      <c r="B7" s="228" t="s">
        <v>322</v>
      </c>
      <c r="C7" s="686">
        <v>13828.45</v>
      </c>
      <c r="D7" s="687">
        <v>10290.65</v>
      </c>
    </row>
    <row r="8" spans="1:11" x14ac:dyDescent="0.25">
      <c r="A8" s="226">
        <f t="shared" si="0"/>
        <v>4</v>
      </c>
      <c r="B8" s="228" t="s">
        <v>323</v>
      </c>
      <c r="C8" s="686">
        <v>0</v>
      </c>
      <c r="D8" s="687">
        <v>0</v>
      </c>
    </row>
    <row r="9" spans="1:11" x14ac:dyDescent="0.25">
      <c r="A9" s="226">
        <f t="shared" si="0"/>
        <v>5</v>
      </c>
      <c r="B9" s="227" t="s">
        <v>220</v>
      </c>
      <c r="C9" s="688">
        <f>+C10+C11-C12</f>
        <v>12077.799999999996</v>
      </c>
      <c r="D9" s="689">
        <f>+D10+D11-D12</f>
        <v>8248.8000000000029</v>
      </c>
    </row>
    <row r="10" spans="1:11" ht="19.5" customHeight="1" x14ac:dyDescent="0.25">
      <c r="A10" s="226">
        <f t="shared" si="0"/>
        <v>6</v>
      </c>
      <c r="B10" s="228" t="s">
        <v>166</v>
      </c>
      <c r="C10" s="686">
        <v>37463.43</v>
      </c>
      <c r="D10" s="689">
        <f>+C12</f>
        <v>47310.630000000005</v>
      </c>
    </row>
    <row r="11" spans="1:11" x14ac:dyDescent="0.25">
      <c r="A11" s="226">
        <f t="shared" si="0"/>
        <v>7</v>
      </c>
      <c r="B11" s="228" t="s">
        <v>194</v>
      </c>
      <c r="C11" s="686">
        <v>21925</v>
      </c>
      <c r="D11" s="687">
        <v>5314</v>
      </c>
    </row>
    <row r="12" spans="1:11" x14ac:dyDescent="0.25">
      <c r="A12" s="226">
        <f t="shared" si="0"/>
        <v>8</v>
      </c>
      <c r="B12" s="228" t="s">
        <v>710</v>
      </c>
      <c r="C12" s="688">
        <f>C10+C11-C20</f>
        <v>47310.630000000005</v>
      </c>
      <c r="D12" s="689">
        <f>D10+D11-D20</f>
        <v>44375.83</v>
      </c>
    </row>
    <row r="13" spans="1:11" ht="30" customHeight="1" x14ac:dyDescent="0.25">
      <c r="A13" s="226">
        <f t="shared" si="0"/>
        <v>9</v>
      </c>
      <c r="B13" s="227" t="s">
        <v>711</v>
      </c>
      <c r="C13" s="690">
        <v>25906.25</v>
      </c>
      <c r="D13" s="691">
        <v>18539.45</v>
      </c>
    </row>
    <row r="14" spans="1:11" x14ac:dyDescent="0.25">
      <c r="A14" s="226"/>
      <c r="B14" s="249" t="s">
        <v>270</v>
      </c>
      <c r="C14" s="692"/>
      <c r="D14" s="693"/>
      <c r="E14" s="229"/>
      <c r="F14" s="230"/>
      <c r="G14" s="230"/>
      <c r="H14" s="230"/>
      <c r="I14" s="230"/>
      <c r="J14" s="230"/>
      <c r="K14" s="230"/>
    </row>
    <row r="15" spans="1:11" ht="18.75" x14ac:dyDescent="0.25">
      <c r="A15" s="226">
        <f>A13+1</f>
        <v>10</v>
      </c>
      <c r="B15" s="250" t="s">
        <v>325</v>
      </c>
      <c r="C15" s="686">
        <v>25906.25</v>
      </c>
      <c r="D15" s="687">
        <v>18539.45</v>
      </c>
    </row>
    <row r="16" spans="1:11" ht="30.75" customHeight="1" x14ac:dyDescent="0.25">
      <c r="A16" s="226">
        <f t="shared" ref="A16:A21" si="1">+A15+1</f>
        <v>11</v>
      </c>
      <c r="B16" s="227" t="s">
        <v>712</v>
      </c>
      <c r="C16" s="684">
        <f>C5-C13</f>
        <v>0</v>
      </c>
      <c r="D16" s="685">
        <f>D5-D13</f>
        <v>0</v>
      </c>
    </row>
    <row r="17" spans="1:6" ht="18.75" x14ac:dyDescent="0.25">
      <c r="A17" s="226">
        <f t="shared" si="1"/>
        <v>12</v>
      </c>
      <c r="B17" s="227" t="s">
        <v>713</v>
      </c>
      <c r="C17" s="684">
        <f>C18+C19</f>
        <v>8627</v>
      </c>
      <c r="D17" s="685">
        <f>D18+D19</f>
        <v>5892</v>
      </c>
    </row>
    <row r="18" spans="1:6" x14ac:dyDescent="0.25">
      <c r="A18" s="262">
        <f t="shared" si="1"/>
        <v>13</v>
      </c>
      <c r="B18" s="231" t="s">
        <v>813</v>
      </c>
      <c r="C18" s="694">
        <v>8354</v>
      </c>
      <c r="D18" s="695">
        <v>5405</v>
      </c>
    </row>
    <row r="19" spans="1:6" ht="18.75" x14ac:dyDescent="0.25">
      <c r="A19" s="262">
        <f>+A18+1</f>
        <v>14</v>
      </c>
      <c r="B19" s="231" t="s">
        <v>714</v>
      </c>
      <c r="C19" s="694">
        <v>273</v>
      </c>
      <c r="D19" s="695">
        <v>487</v>
      </c>
    </row>
    <row r="20" spans="1:6" x14ac:dyDescent="0.25">
      <c r="A20" s="262">
        <f>+A19+1</f>
        <v>15</v>
      </c>
      <c r="B20" s="227" t="s">
        <v>725</v>
      </c>
      <c r="C20" s="684">
        <f>(C18*1.4 +C19*1.4)</f>
        <v>12077.8</v>
      </c>
      <c r="D20" s="685">
        <f>(D18*1.4+D19*1.4)</f>
        <v>8248.7999999999993</v>
      </c>
    </row>
    <row r="21" spans="1:6" ht="16.5" thickBot="1" x14ac:dyDescent="0.3">
      <c r="A21" s="263">
        <f t="shared" si="1"/>
        <v>16</v>
      </c>
      <c r="B21" s="232" t="s">
        <v>735</v>
      </c>
      <c r="C21" s="696">
        <f>IF(C18=0,0,C15/C18)</f>
        <v>3.1010593727555662</v>
      </c>
      <c r="D21" s="697">
        <f>IF(D18=0,0,D15/D18)</f>
        <v>3.4300555041628122</v>
      </c>
    </row>
    <row r="22" spans="1:6" s="230" customFormat="1" x14ac:dyDescent="0.25">
      <c r="A22" s="233"/>
      <c r="B22" s="234"/>
      <c r="C22" s="235"/>
      <c r="D22" s="235"/>
      <c r="E22" s="218"/>
      <c r="F22" s="217"/>
    </row>
    <row r="23" spans="1:6" s="237" customFormat="1" x14ac:dyDescent="0.25">
      <c r="A23" s="915" t="s">
        <v>321</v>
      </c>
      <c r="B23" s="916"/>
      <c r="C23" s="916"/>
      <c r="D23" s="917"/>
      <c r="E23" s="236"/>
    </row>
    <row r="24" spans="1:6" s="237" customFormat="1" x14ac:dyDescent="0.25">
      <c r="A24" s="918" t="s">
        <v>654</v>
      </c>
      <c r="B24" s="919"/>
      <c r="C24" s="919"/>
      <c r="D24" s="920"/>
      <c r="E24" s="236"/>
    </row>
    <row r="25" spans="1:6" s="237" customFormat="1" x14ac:dyDescent="0.25">
      <c r="A25" s="921" t="s">
        <v>812</v>
      </c>
      <c r="B25" s="922"/>
      <c r="C25" s="922"/>
      <c r="D25" s="923"/>
      <c r="E25" s="236"/>
    </row>
    <row r="26" spans="1:6" s="237" customFormat="1" x14ac:dyDescent="0.25">
      <c r="A26" s="906" t="s">
        <v>659</v>
      </c>
      <c r="B26" s="907"/>
      <c r="C26" s="907"/>
      <c r="D26" s="908"/>
      <c r="E26" s="236"/>
    </row>
    <row r="27" spans="1:6" s="237" customFormat="1" x14ac:dyDescent="0.25">
      <c r="A27" s="905" t="s">
        <v>1324</v>
      </c>
      <c r="B27" s="905"/>
      <c r="C27" s="905"/>
      <c r="D27" s="905"/>
      <c r="E27" s="236"/>
    </row>
    <row r="28" spans="1:6" s="237" customFormat="1" x14ac:dyDescent="0.25">
      <c r="B28" s="238"/>
      <c r="E28" s="236"/>
    </row>
    <row r="29" spans="1:6" s="237" customFormat="1" x14ac:dyDescent="0.25">
      <c r="B29" s="238"/>
      <c r="E29" s="236"/>
    </row>
  </sheetData>
  <mergeCells count="7">
    <mergeCell ref="A27:D27"/>
    <mergeCell ref="A26:D26"/>
    <mergeCell ref="A1:D1"/>
    <mergeCell ref="A2:D2"/>
    <mergeCell ref="A23:D23"/>
    <mergeCell ref="A24:D24"/>
    <mergeCell ref="A25:D25"/>
  </mergeCells>
  <pageMargins left="0.74803149606299213" right="0.74803149606299213" top="0.59055118110236227" bottom="0.59055118110236227" header="0.51181102362204722" footer="0.51181102362204722"/>
  <pageSetup paperSize="9" scale="9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árok15">
    <tabColor indexed="42"/>
    <pageSetUpPr fitToPage="1"/>
  </sheetPr>
  <dimension ref="A1:I24"/>
  <sheetViews>
    <sheetView zoomScaleNormal="100" workbookViewId="0">
      <pane xSplit="2" ySplit="5" topLeftCell="C6" activePane="bottomRight" state="frozen"/>
      <selection pane="topRight" activeCell="C1" sqref="C1"/>
      <selection pane="bottomLeft" activeCell="A6" sqref="A6"/>
      <selection pane="bottomRight" activeCell="G14" sqref="G14"/>
    </sheetView>
  </sheetViews>
  <sheetFormatPr defaultColWidth="9.140625" defaultRowHeight="15.75" x14ac:dyDescent="0.25"/>
  <cols>
    <col min="1" max="1" width="9.140625" style="2"/>
    <col min="2" max="2" width="88.7109375" style="7" customWidth="1"/>
    <col min="3" max="3" width="23.42578125" style="2" customWidth="1"/>
    <col min="4" max="4" width="24.42578125" style="2" customWidth="1"/>
    <col min="5" max="5" width="15.28515625" style="188" bestFit="1" customWidth="1"/>
    <col min="6" max="6" width="9.140625" style="188"/>
    <col min="7" max="16384" width="9.140625" style="2"/>
  </cols>
  <sheetData>
    <row r="1" spans="1:6" ht="50.1" customHeight="1" thickBot="1" x14ac:dyDescent="0.3">
      <c r="A1" s="924" t="s">
        <v>1212</v>
      </c>
      <c r="B1" s="925"/>
      <c r="C1" s="925"/>
      <c r="D1" s="926"/>
    </row>
    <row r="2" spans="1:6" ht="27.75" customHeight="1" x14ac:dyDescent="0.25">
      <c r="A2" s="787" t="s">
        <v>1249</v>
      </c>
      <c r="B2" s="788"/>
      <c r="C2" s="788"/>
      <c r="D2" s="789"/>
    </row>
    <row r="3" spans="1:6" ht="18.75" customHeight="1" x14ac:dyDescent="0.25">
      <c r="A3" s="805" t="s">
        <v>177</v>
      </c>
      <c r="B3" s="927" t="s">
        <v>295</v>
      </c>
      <c r="C3" s="928" t="s">
        <v>274</v>
      </c>
      <c r="D3" s="929"/>
    </row>
    <row r="4" spans="1:6" s="4" customFormat="1" ht="19.5" customHeight="1" x14ac:dyDescent="0.2">
      <c r="A4" s="805"/>
      <c r="B4" s="927"/>
      <c r="C4" s="15">
        <v>2020</v>
      </c>
      <c r="D4" s="14">
        <v>2021</v>
      </c>
      <c r="E4" s="189"/>
      <c r="F4" s="189"/>
    </row>
    <row r="5" spans="1:6" s="4" customFormat="1" x14ac:dyDescent="0.2">
      <c r="A5" s="28"/>
      <c r="B5" s="26"/>
      <c r="C5" s="15" t="s">
        <v>253</v>
      </c>
      <c r="D5" s="14" t="s">
        <v>254</v>
      </c>
      <c r="E5" s="189"/>
      <c r="F5" s="189"/>
    </row>
    <row r="6" spans="1:6" s="4" customFormat="1" x14ac:dyDescent="0.2">
      <c r="A6" s="98">
        <v>1</v>
      </c>
      <c r="B6" s="55" t="s">
        <v>186</v>
      </c>
      <c r="C6" s="698">
        <v>412808.23</v>
      </c>
      <c r="D6" s="699">
        <v>815286.79</v>
      </c>
      <c r="E6" s="189"/>
      <c r="F6" s="189"/>
    </row>
    <row r="7" spans="1:6" s="4" customFormat="1" x14ac:dyDescent="0.2">
      <c r="A7" s="98">
        <f t="shared" ref="A7:A20" si="0">A6+1</f>
        <v>2</v>
      </c>
      <c r="B7" s="42" t="s">
        <v>149</v>
      </c>
      <c r="C7" s="46">
        <f>SUM(C8:C13)</f>
        <v>526715.56000000006</v>
      </c>
      <c r="D7" s="47">
        <f>SUM(D8:D13)</f>
        <v>1253034.1600000001</v>
      </c>
      <c r="E7" s="189"/>
      <c r="F7" s="189"/>
    </row>
    <row r="8" spans="1:6" s="4" customFormat="1" ht="18.75" x14ac:dyDescent="0.2">
      <c r="A8" s="98">
        <f t="shared" si="0"/>
        <v>3</v>
      </c>
      <c r="B8" s="56" t="s">
        <v>347</v>
      </c>
      <c r="C8" s="642">
        <v>238912.69</v>
      </c>
      <c r="D8" s="700">
        <v>979658.81</v>
      </c>
      <c r="E8" s="189"/>
      <c r="F8" s="189"/>
    </row>
    <row r="9" spans="1:6" s="4" customFormat="1" x14ac:dyDescent="0.2">
      <c r="A9" s="98">
        <f t="shared" si="0"/>
        <v>4</v>
      </c>
      <c r="B9" s="56" t="s">
        <v>1328</v>
      </c>
      <c r="C9" s="642">
        <v>287802.87</v>
      </c>
      <c r="D9" s="700">
        <v>273375.34999999998</v>
      </c>
      <c r="E9" s="189"/>
      <c r="F9" s="189"/>
    </row>
    <row r="10" spans="1:6" s="4" customFormat="1" x14ac:dyDescent="0.2">
      <c r="A10" s="98">
        <f t="shared" si="0"/>
        <v>5</v>
      </c>
      <c r="B10" s="56" t="s">
        <v>847</v>
      </c>
      <c r="C10" s="642">
        <v>0</v>
      </c>
      <c r="D10" s="700">
        <v>0</v>
      </c>
      <c r="E10" s="189"/>
      <c r="F10" s="189"/>
    </row>
    <row r="11" spans="1:6" s="4" customFormat="1" x14ac:dyDescent="0.2">
      <c r="A11" s="98">
        <f t="shared" si="0"/>
        <v>6</v>
      </c>
      <c r="B11" s="56" t="s">
        <v>348</v>
      </c>
      <c r="C11" s="642">
        <v>0</v>
      </c>
      <c r="D11" s="700">
        <v>0</v>
      </c>
      <c r="E11" s="189"/>
      <c r="F11" s="189"/>
    </row>
    <row r="12" spans="1:6" s="4" customFormat="1" x14ac:dyDescent="0.2">
      <c r="A12" s="98">
        <f t="shared" si="0"/>
        <v>7</v>
      </c>
      <c r="B12" s="56" t="s">
        <v>349</v>
      </c>
      <c r="C12" s="642">
        <v>0</v>
      </c>
      <c r="D12" s="700">
        <v>0</v>
      </c>
      <c r="E12" s="189"/>
      <c r="F12" s="189"/>
    </row>
    <row r="13" spans="1:6" s="4" customFormat="1" ht="19.5" customHeight="1" x14ac:dyDescent="0.2">
      <c r="A13" s="98">
        <f t="shared" si="0"/>
        <v>8</v>
      </c>
      <c r="B13" s="56" t="s">
        <v>350</v>
      </c>
      <c r="C13" s="642">
        <v>0</v>
      </c>
      <c r="D13" s="700">
        <v>0</v>
      </c>
      <c r="E13" s="189"/>
      <c r="F13" s="189"/>
    </row>
    <row r="14" spans="1:6" s="4" customFormat="1" ht="21.75" customHeight="1" x14ac:dyDescent="0.2">
      <c r="A14" s="98">
        <f t="shared" si="0"/>
        <v>9</v>
      </c>
      <c r="B14" s="42" t="s">
        <v>50</v>
      </c>
      <c r="C14" s="46">
        <f>C6+C7</f>
        <v>939523.79</v>
      </c>
      <c r="D14" s="47">
        <f>D6+D7</f>
        <v>2068320.9500000002</v>
      </c>
      <c r="E14" s="189"/>
      <c r="F14" s="189"/>
    </row>
    <row r="15" spans="1:6" s="4" customFormat="1" ht="27" customHeight="1" x14ac:dyDescent="0.2">
      <c r="A15" s="98">
        <f t="shared" si="0"/>
        <v>10</v>
      </c>
      <c r="B15" s="297" t="s">
        <v>1127</v>
      </c>
      <c r="C15" s="698">
        <v>155000</v>
      </c>
      <c r="D15" s="701">
        <v>100000</v>
      </c>
      <c r="E15" s="189"/>
      <c r="F15" s="189"/>
    </row>
    <row r="16" spans="1:6" s="4" customFormat="1" ht="31.5" x14ac:dyDescent="0.2">
      <c r="A16" s="122" t="s">
        <v>673</v>
      </c>
      <c r="B16" s="59" t="s">
        <v>948</v>
      </c>
      <c r="C16" s="698">
        <v>0</v>
      </c>
      <c r="D16" s="701">
        <v>0</v>
      </c>
      <c r="E16" s="189"/>
      <c r="F16" s="189"/>
    </row>
    <row r="17" spans="1:9" s="4" customFormat="1" ht="28.5" customHeight="1" x14ac:dyDescent="0.2">
      <c r="A17" s="98">
        <f>A15+1</f>
        <v>11</v>
      </c>
      <c r="B17" s="42" t="s">
        <v>742</v>
      </c>
      <c r="C17" s="698">
        <v>127900</v>
      </c>
      <c r="D17" s="701">
        <v>279745</v>
      </c>
      <c r="E17" s="189"/>
      <c r="F17" s="189"/>
    </row>
    <row r="18" spans="1:9" s="4" customFormat="1" ht="23.25" customHeight="1" x14ac:dyDescent="0.2">
      <c r="A18" s="98">
        <f t="shared" si="0"/>
        <v>12</v>
      </c>
      <c r="B18" s="42" t="s">
        <v>232</v>
      </c>
      <c r="C18" s="698">
        <v>0</v>
      </c>
      <c r="D18" s="701">
        <v>0</v>
      </c>
      <c r="E18" s="189"/>
      <c r="F18" s="189"/>
    </row>
    <row r="19" spans="1:9" s="4" customFormat="1" ht="33" customHeight="1" x14ac:dyDescent="0.2">
      <c r="A19" s="98">
        <f t="shared" si="0"/>
        <v>13</v>
      </c>
      <c r="B19" s="42" t="s">
        <v>743</v>
      </c>
      <c r="C19" s="698">
        <v>0</v>
      </c>
      <c r="D19" s="701">
        <v>0</v>
      </c>
      <c r="E19" s="189"/>
      <c r="F19" s="189"/>
    </row>
    <row r="20" spans="1:9" s="4" customFormat="1" ht="21" customHeight="1" thickBot="1" x14ac:dyDescent="0.25">
      <c r="A20" s="99">
        <f t="shared" si="0"/>
        <v>14</v>
      </c>
      <c r="B20" s="44" t="s">
        <v>80</v>
      </c>
      <c r="C20" s="644">
        <f>SUM(C14:C19)</f>
        <v>1222423.79</v>
      </c>
      <c r="D20" s="50">
        <f>SUM(D14:D19)</f>
        <v>2448065.9500000002</v>
      </c>
      <c r="E20" s="189"/>
      <c r="F20" s="189"/>
    </row>
    <row r="21" spans="1:9" ht="9" customHeight="1" x14ac:dyDescent="0.25"/>
    <row r="22" spans="1:9" ht="18" customHeight="1" x14ac:dyDescent="0.25">
      <c r="A22" s="873" t="s">
        <v>84</v>
      </c>
      <c r="B22" s="874"/>
      <c r="C22" s="874"/>
      <c r="D22" s="875"/>
    </row>
    <row r="23" spans="1:9" x14ac:dyDescent="0.25">
      <c r="A23" s="894" t="s">
        <v>18</v>
      </c>
      <c r="B23" s="895"/>
      <c r="C23" s="895"/>
      <c r="D23" s="896"/>
      <c r="E23" s="189"/>
      <c r="F23" s="189"/>
      <c r="G23" s="130"/>
      <c r="H23" s="130"/>
      <c r="I23" s="130"/>
    </row>
    <row r="24" spans="1:9" x14ac:dyDescent="0.25">
      <c r="A24" s="463" t="s">
        <v>949</v>
      </c>
      <c r="B24" s="595" t="s">
        <v>1213</v>
      </c>
    </row>
  </sheetData>
  <mergeCells count="7">
    <mergeCell ref="A23:D23"/>
    <mergeCell ref="A22:D22"/>
    <mergeCell ref="A1:D1"/>
    <mergeCell ref="A3:A4"/>
    <mergeCell ref="B3:B4"/>
    <mergeCell ref="C3:D3"/>
    <mergeCell ref="A2:D2"/>
  </mergeCells>
  <phoneticPr fontId="0" type="noConversion"/>
  <printOptions gridLines="1"/>
  <pageMargins left="0.74803149606299213" right="0.54" top="0.98425196850393704" bottom="0.82" header="0.51181102362204722" footer="0.51181102362204722"/>
  <pageSetup paperSize="9" scale="92"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árok16">
    <tabColor indexed="42"/>
    <pageSetUpPr fitToPage="1"/>
  </sheetPr>
  <dimension ref="A1:J83"/>
  <sheetViews>
    <sheetView zoomScale="90" zoomScaleNormal="90" workbookViewId="0">
      <pane xSplit="2" ySplit="5" topLeftCell="C6" activePane="bottomRight" state="frozen"/>
      <selection pane="topRight" activeCell="C1" sqref="C1"/>
      <selection pane="bottomLeft" activeCell="A6" sqref="A6"/>
      <selection pane="bottomRight" activeCell="M10" sqref="M10"/>
    </sheetView>
  </sheetViews>
  <sheetFormatPr defaultColWidth="9.140625" defaultRowHeight="15.75" x14ac:dyDescent="0.25"/>
  <cols>
    <col min="1" max="1" width="7.42578125" style="2" customWidth="1"/>
    <col min="2" max="2" width="51.5703125" style="7" customWidth="1"/>
    <col min="3" max="3" width="22.28515625" style="7" customWidth="1"/>
    <col min="4" max="4" width="18.140625" style="2" customWidth="1"/>
    <col min="5" max="5" width="18.5703125" style="2" customWidth="1"/>
    <col min="6" max="6" width="16.28515625" style="2" customWidth="1"/>
    <col min="7" max="7" width="11.85546875" style="2" customWidth="1"/>
    <col min="8" max="8" width="15.42578125" style="2" customWidth="1"/>
    <col min="9" max="9" width="18.28515625" style="2" customWidth="1"/>
    <col min="10" max="10" width="13.28515625" style="2" customWidth="1"/>
    <col min="11" max="13" width="9.140625" style="2"/>
    <col min="14" max="14" width="11.5703125" style="2" customWidth="1"/>
    <col min="15" max="16384" width="9.140625" style="2"/>
  </cols>
  <sheetData>
    <row r="1" spans="1:10" ht="35.1" customHeight="1" thickBot="1" x14ac:dyDescent="0.3">
      <c r="A1" s="933" t="s">
        <v>1214</v>
      </c>
      <c r="B1" s="934"/>
      <c r="C1" s="934"/>
      <c r="D1" s="934"/>
      <c r="E1" s="934"/>
      <c r="F1" s="934"/>
      <c r="G1" s="934"/>
      <c r="H1" s="934"/>
      <c r="I1" s="935"/>
    </row>
    <row r="2" spans="1:10" ht="35.1" customHeight="1" x14ac:dyDescent="0.25">
      <c r="A2" s="828" t="s">
        <v>1249</v>
      </c>
      <c r="B2" s="829"/>
      <c r="C2" s="829"/>
      <c r="D2" s="829"/>
      <c r="E2" s="829"/>
      <c r="F2" s="829"/>
      <c r="G2" s="829"/>
      <c r="H2" s="829"/>
      <c r="I2" s="830"/>
    </row>
    <row r="3" spans="1:10" s="4" customFormat="1" ht="35.25" customHeight="1" x14ac:dyDescent="0.2">
      <c r="A3" s="889" t="s">
        <v>177</v>
      </c>
      <c r="B3" s="807" t="s">
        <v>295</v>
      </c>
      <c r="C3" s="938" t="s">
        <v>1215</v>
      </c>
      <c r="D3" s="859" t="s">
        <v>1216</v>
      </c>
      <c r="E3" s="859" t="s">
        <v>1217</v>
      </c>
      <c r="F3" s="859" t="s">
        <v>973</v>
      </c>
      <c r="G3" s="936" t="s">
        <v>201</v>
      </c>
      <c r="H3" s="936" t="s">
        <v>953</v>
      </c>
      <c r="I3" s="931" t="s">
        <v>202</v>
      </c>
    </row>
    <row r="4" spans="1:10" s="4" customFormat="1" ht="72" customHeight="1" x14ac:dyDescent="0.2">
      <c r="A4" s="805"/>
      <c r="B4" s="841"/>
      <c r="C4" s="939"/>
      <c r="D4" s="860"/>
      <c r="E4" s="860"/>
      <c r="F4" s="860"/>
      <c r="G4" s="937"/>
      <c r="H4" s="937"/>
      <c r="I4" s="932"/>
    </row>
    <row r="5" spans="1:10" s="4" customFormat="1" x14ac:dyDescent="0.2">
      <c r="A5" s="28"/>
      <c r="B5" s="84"/>
      <c r="C5" s="87" t="s">
        <v>253</v>
      </c>
      <c r="D5" s="87" t="s">
        <v>254</v>
      </c>
      <c r="E5" s="34" t="s">
        <v>255</v>
      </c>
      <c r="F5" s="34" t="s">
        <v>262</v>
      </c>
      <c r="G5" s="34" t="s">
        <v>256</v>
      </c>
      <c r="H5" s="34" t="s">
        <v>257</v>
      </c>
      <c r="I5" s="196" t="s">
        <v>674</v>
      </c>
    </row>
    <row r="6" spans="1:10" s="4" customFormat="1" x14ac:dyDescent="0.2">
      <c r="A6" s="28">
        <v>1</v>
      </c>
      <c r="B6" s="63" t="s">
        <v>343</v>
      </c>
      <c r="C6" s="48">
        <v>0</v>
      </c>
      <c r="D6" s="48">
        <v>0</v>
      </c>
      <c r="E6" s="48">
        <v>74460</v>
      </c>
      <c r="F6" s="48">
        <v>0</v>
      </c>
      <c r="G6" s="48">
        <v>0</v>
      </c>
      <c r="H6" s="48">
        <v>0</v>
      </c>
      <c r="I6" s="641">
        <f t="shared" ref="I6:I17" si="0">SUM(C6:H6)</f>
        <v>74460</v>
      </c>
    </row>
    <row r="7" spans="1:10" s="4" customFormat="1" x14ac:dyDescent="0.2">
      <c r="A7" s="28"/>
      <c r="B7" s="64" t="s">
        <v>270</v>
      </c>
      <c r="C7" s="48"/>
      <c r="D7" s="48"/>
      <c r="E7" s="48"/>
      <c r="F7" s="48"/>
      <c r="G7" s="48"/>
      <c r="H7" s="48"/>
      <c r="I7" s="641"/>
    </row>
    <row r="8" spans="1:10" s="4" customFormat="1" x14ac:dyDescent="0.2">
      <c r="A8" s="28">
        <v>2</v>
      </c>
      <c r="B8" s="104" t="s">
        <v>51</v>
      </c>
      <c r="C8" s="48">
        <v>0</v>
      </c>
      <c r="D8" s="48">
        <v>0</v>
      </c>
      <c r="E8" s="48">
        <v>74460</v>
      </c>
      <c r="F8" s="48">
        <v>0</v>
      </c>
      <c r="G8" s="48">
        <v>0</v>
      </c>
      <c r="H8" s="48">
        <v>0</v>
      </c>
      <c r="I8" s="641">
        <f t="shared" si="0"/>
        <v>74460</v>
      </c>
    </row>
    <row r="9" spans="1:10" x14ac:dyDescent="0.25">
      <c r="A9" s="28">
        <v>3</v>
      </c>
      <c r="B9" s="63" t="s">
        <v>252</v>
      </c>
      <c r="C9" s="48">
        <v>0</v>
      </c>
      <c r="D9" s="48">
        <v>0</v>
      </c>
      <c r="E9" s="48">
        <v>0</v>
      </c>
      <c r="F9" s="48">
        <v>0</v>
      </c>
      <c r="G9" s="48">
        <v>0</v>
      </c>
      <c r="H9" s="48">
        <v>0</v>
      </c>
      <c r="I9" s="641">
        <f t="shared" si="0"/>
        <v>0</v>
      </c>
    </row>
    <row r="10" spans="1:10" ht="31.5" x14ac:dyDescent="0.25">
      <c r="A10" s="28">
        <v>4</v>
      </c>
      <c r="B10" s="458" t="s">
        <v>951</v>
      </c>
      <c r="C10" s="57">
        <f>SUM(C11:C16)</f>
        <v>0</v>
      </c>
      <c r="D10" s="57">
        <f t="shared" ref="D10:I10" si="1">SUM(D11:D16)</f>
        <v>0</v>
      </c>
      <c r="E10" s="57">
        <f t="shared" si="1"/>
        <v>311764.88</v>
      </c>
      <c r="F10" s="57">
        <f t="shared" si="1"/>
        <v>11097.720000000001</v>
      </c>
      <c r="G10" s="57">
        <f t="shared" si="1"/>
        <v>0</v>
      </c>
      <c r="H10" s="57">
        <f t="shared" si="1"/>
        <v>0</v>
      </c>
      <c r="I10" s="641">
        <f t="shared" si="1"/>
        <v>322862.59999999998</v>
      </c>
      <c r="J10" s="445"/>
    </row>
    <row r="11" spans="1:10" x14ac:dyDescent="0.25">
      <c r="A11" s="28">
        <v>5</v>
      </c>
      <c r="B11" s="459" t="s">
        <v>313</v>
      </c>
      <c r="C11" s="48">
        <v>0</v>
      </c>
      <c r="D11" s="48">
        <v>0</v>
      </c>
      <c r="E11" s="48">
        <v>5456.4</v>
      </c>
      <c r="F11" s="48">
        <v>0</v>
      </c>
      <c r="G11" s="48">
        <v>0</v>
      </c>
      <c r="H11" s="48">
        <v>0</v>
      </c>
      <c r="I11" s="641">
        <f t="shared" si="0"/>
        <v>5456.4</v>
      </c>
    </row>
    <row r="12" spans="1:10" x14ac:dyDescent="0.25">
      <c r="A12" s="28">
        <v>6</v>
      </c>
      <c r="B12" s="459" t="s">
        <v>947</v>
      </c>
      <c r="C12" s="48">
        <v>0</v>
      </c>
      <c r="D12" s="48">
        <v>0</v>
      </c>
      <c r="E12" s="48">
        <v>22488.94</v>
      </c>
      <c r="F12" s="48">
        <v>3653.28</v>
      </c>
      <c r="G12" s="48">
        <v>0</v>
      </c>
      <c r="H12" s="48">
        <v>0</v>
      </c>
      <c r="I12" s="641">
        <f t="shared" si="0"/>
        <v>26142.219999999998</v>
      </c>
      <c r="J12" s="446"/>
    </row>
    <row r="13" spans="1:10" x14ac:dyDescent="0.25">
      <c r="A13" s="28">
        <v>7</v>
      </c>
      <c r="B13" s="272" t="s">
        <v>314</v>
      </c>
      <c r="C13" s="48">
        <v>0</v>
      </c>
      <c r="D13" s="48">
        <v>0</v>
      </c>
      <c r="E13" s="48">
        <v>253192.34</v>
      </c>
      <c r="F13" s="48">
        <v>3073.92</v>
      </c>
      <c r="G13" s="48">
        <v>0</v>
      </c>
      <c r="H13" s="48">
        <v>0</v>
      </c>
      <c r="I13" s="641">
        <f t="shared" si="0"/>
        <v>256266.26</v>
      </c>
    </row>
    <row r="14" spans="1:10" ht="31.5" x14ac:dyDescent="0.25">
      <c r="A14" s="28">
        <v>8</v>
      </c>
      <c r="B14" s="459" t="s">
        <v>315</v>
      </c>
      <c r="C14" s="48">
        <v>0</v>
      </c>
      <c r="D14" s="48">
        <v>0</v>
      </c>
      <c r="E14" s="48">
        <v>30627.200000000001</v>
      </c>
      <c r="F14" s="48">
        <v>4370.5200000000004</v>
      </c>
      <c r="G14" s="48">
        <v>0</v>
      </c>
      <c r="H14" s="48">
        <v>0</v>
      </c>
      <c r="I14" s="641">
        <f t="shared" si="0"/>
        <v>34997.72</v>
      </c>
    </row>
    <row r="15" spans="1:10" ht="31.5" x14ac:dyDescent="0.25">
      <c r="A15" s="39">
        <v>9</v>
      </c>
      <c r="B15" s="459" t="s">
        <v>316</v>
      </c>
      <c r="C15" s="48">
        <v>0</v>
      </c>
      <c r="D15" s="48">
        <v>0</v>
      </c>
      <c r="E15" s="48">
        <v>0</v>
      </c>
      <c r="F15" s="48">
        <v>0</v>
      </c>
      <c r="G15" s="48">
        <v>0</v>
      </c>
      <c r="H15" s="48">
        <v>0</v>
      </c>
      <c r="I15" s="641">
        <f t="shared" si="0"/>
        <v>0</v>
      </c>
    </row>
    <row r="16" spans="1:10" x14ac:dyDescent="0.25">
      <c r="A16" s="28">
        <v>10</v>
      </c>
      <c r="B16" s="459" t="s">
        <v>945</v>
      </c>
      <c r="C16" s="48">
        <v>0</v>
      </c>
      <c r="D16" s="48">
        <v>0</v>
      </c>
      <c r="E16" s="48">
        <v>0</v>
      </c>
      <c r="F16" s="48">
        <v>0</v>
      </c>
      <c r="G16" s="48">
        <v>0</v>
      </c>
      <c r="H16" s="48">
        <v>0</v>
      </c>
      <c r="I16" s="641">
        <f t="shared" si="0"/>
        <v>0</v>
      </c>
      <c r="J16" s="445"/>
    </row>
    <row r="17" spans="1:9" x14ac:dyDescent="0.25">
      <c r="A17" s="28">
        <v>11</v>
      </c>
      <c r="B17" s="460" t="s">
        <v>156</v>
      </c>
      <c r="C17" s="48">
        <v>0</v>
      </c>
      <c r="D17" s="48">
        <v>0</v>
      </c>
      <c r="E17" s="48">
        <v>28500</v>
      </c>
      <c r="F17" s="48">
        <v>0</v>
      </c>
      <c r="G17" s="48">
        <v>0</v>
      </c>
      <c r="H17" s="48">
        <v>0</v>
      </c>
      <c r="I17" s="641">
        <f t="shared" si="0"/>
        <v>28500</v>
      </c>
    </row>
    <row r="18" spans="1:9" x14ac:dyDescent="0.25">
      <c r="A18" s="39">
        <v>12</v>
      </c>
      <c r="B18" s="458" t="s">
        <v>157</v>
      </c>
      <c r="C18" s="48">
        <v>0</v>
      </c>
      <c r="D18" s="48">
        <v>0</v>
      </c>
      <c r="E18" s="48">
        <v>6900</v>
      </c>
      <c r="F18" s="48">
        <v>63342</v>
      </c>
      <c r="G18" s="48">
        <v>0</v>
      </c>
      <c r="H18" s="48">
        <v>62644.800000000003</v>
      </c>
      <c r="I18" s="641">
        <f t="shared" ref="I18:I23" si="2">SUM(C18:H18)</f>
        <v>132886.79999999999</v>
      </c>
    </row>
    <row r="19" spans="1:9" x14ac:dyDescent="0.25">
      <c r="A19" s="28">
        <v>13</v>
      </c>
      <c r="B19" s="458" t="s">
        <v>267</v>
      </c>
      <c r="C19" s="48">
        <v>0</v>
      </c>
      <c r="D19" s="48">
        <v>0</v>
      </c>
      <c r="E19" s="48">
        <v>92391.29</v>
      </c>
      <c r="F19" s="48">
        <v>0</v>
      </c>
      <c r="G19" s="48">
        <v>0</v>
      </c>
      <c r="H19" s="48">
        <v>0</v>
      </c>
      <c r="I19" s="641">
        <f t="shared" si="2"/>
        <v>92391.29</v>
      </c>
    </row>
    <row r="20" spans="1:9" x14ac:dyDescent="0.25">
      <c r="A20" s="28">
        <v>14</v>
      </c>
      <c r="B20" s="458" t="s">
        <v>158</v>
      </c>
      <c r="C20" s="48">
        <v>0</v>
      </c>
      <c r="D20" s="48">
        <v>0</v>
      </c>
      <c r="E20" s="48">
        <v>5987.28</v>
      </c>
      <c r="F20" s="48">
        <v>72.72</v>
      </c>
      <c r="G20" s="48">
        <v>0</v>
      </c>
      <c r="H20" s="48">
        <v>0</v>
      </c>
      <c r="I20" s="641">
        <f t="shared" si="2"/>
        <v>6060</v>
      </c>
    </row>
    <row r="21" spans="1:9" x14ac:dyDescent="0.25">
      <c r="A21" s="39">
        <v>15</v>
      </c>
      <c r="B21" s="458" t="s">
        <v>275</v>
      </c>
      <c r="C21" s="48">
        <v>0</v>
      </c>
      <c r="D21" s="48">
        <v>0</v>
      </c>
      <c r="E21" s="48">
        <v>0</v>
      </c>
      <c r="F21" s="48">
        <v>0</v>
      </c>
      <c r="G21" s="48">
        <v>0</v>
      </c>
      <c r="H21" s="48">
        <v>0</v>
      </c>
      <c r="I21" s="641">
        <f t="shared" si="2"/>
        <v>0</v>
      </c>
    </row>
    <row r="22" spans="1:9" x14ac:dyDescent="0.25">
      <c r="A22" s="28">
        <v>16</v>
      </c>
      <c r="B22" s="461" t="s">
        <v>916</v>
      </c>
      <c r="C22" s="702">
        <v>0</v>
      </c>
      <c r="D22" s="702">
        <v>0</v>
      </c>
      <c r="E22" s="702">
        <v>0</v>
      </c>
      <c r="F22" s="702">
        <v>0</v>
      </c>
      <c r="G22" s="702">
        <v>0</v>
      </c>
      <c r="H22" s="702">
        <v>4245</v>
      </c>
      <c r="I22" s="641">
        <f t="shared" si="2"/>
        <v>4245</v>
      </c>
    </row>
    <row r="23" spans="1:9" ht="48" thickBot="1" x14ac:dyDescent="0.3">
      <c r="A23" s="29">
        <v>17</v>
      </c>
      <c r="B23" s="462" t="s">
        <v>952</v>
      </c>
      <c r="C23" s="703">
        <f>+C6+C9+C10+C17+C18+C19+C20+C21+C22</f>
        <v>0</v>
      </c>
      <c r="D23" s="676">
        <f t="shared" ref="D23:H23" si="3">+D6+D9+D10+D17+D18+D19+D20+D21+D22</f>
        <v>0</v>
      </c>
      <c r="E23" s="676">
        <f t="shared" si="3"/>
        <v>520003.45</v>
      </c>
      <c r="F23" s="676">
        <f t="shared" si="3"/>
        <v>74512.44</v>
      </c>
      <c r="G23" s="676">
        <f t="shared" si="3"/>
        <v>0</v>
      </c>
      <c r="H23" s="676">
        <f t="shared" si="3"/>
        <v>66889.8</v>
      </c>
      <c r="I23" s="677">
        <f t="shared" si="2"/>
        <v>661405.69000000006</v>
      </c>
    </row>
    <row r="24" spans="1:9" ht="28.5" customHeight="1" x14ac:dyDescent="0.25">
      <c r="A24" s="930" t="s">
        <v>1325</v>
      </c>
      <c r="B24" s="930"/>
      <c r="C24" s="930"/>
      <c r="D24" s="930"/>
      <c r="E24" s="930"/>
      <c r="F24" s="930"/>
      <c r="G24" s="930"/>
      <c r="H24" s="930"/>
      <c r="I24" s="930"/>
    </row>
    <row r="25" spans="1:9" x14ac:dyDescent="0.25">
      <c r="A25" s="454"/>
      <c r="B25" s="455"/>
      <c r="C25" s="187"/>
      <c r="D25" s="187"/>
      <c r="E25" s="187"/>
      <c r="F25" s="187"/>
      <c r="G25" s="187"/>
      <c r="H25" s="187"/>
    </row>
    <row r="26" spans="1:9" x14ac:dyDescent="0.25">
      <c r="C26" s="187"/>
      <c r="D26" s="187"/>
      <c r="E26" s="187"/>
      <c r="F26" s="187"/>
      <c r="G26" s="187"/>
      <c r="H26" s="187"/>
    </row>
    <row r="27" spans="1:9" x14ac:dyDescent="0.25">
      <c r="C27" s="187"/>
      <c r="D27" s="187"/>
      <c r="E27" s="187"/>
      <c r="F27" s="187"/>
      <c r="G27" s="187"/>
      <c r="H27" s="187"/>
    </row>
    <row r="28" spans="1:9" x14ac:dyDescent="0.25">
      <c r="C28" s="187"/>
      <c r="D28" s="187"/>
      <c r="E28" s="187"/>
      <c r="F28" s="187"/>
      <c r="G28" s="187"/>
      <c r="H28" s="187"/>
    </row>
    <row r="29" spans="1:9" x14ac:dyDescent="0.25">
      <c r="C29" s="187"/>
      <c r="D29" s="187"/>
      <c r="E29" s="187"/>
      <c r="F29" s="187"/>
      <c r="G29" s="187"/>
      <c r="H29" s="187"/>
    </row>
    <row r="30" spans="1:9" x14ac:dyDescent="0.25">
      <c r="C30" s="187"/>
      <c r="D30" s="187"/>
      <c r="E30" s="187"/>
      <c r="F30" s="187"/>
      <c r="G30" s="187"/>
      <c r="H30" s="187"/>
    </row>
    <row r="31" spans="1:9" x14ac:dyDescent="0.25">
      <c r="C31" s="187"/>
      <c r="D31" s="187"/>
      <c r="E31" s="187"/>
      <c r="F31" s="187"/>
      <c r="G31" s="187"/>
      <c r="H31" s="187"/>
    </row>
    <row r="32" spans="1:9" x14ac:dyDescent="0.25">
      <c r="C32" s="187"/>
      <c r="D32" s="187"/>
      <c r="E32" s="187"/>
      <c r="F32" s="187"/>
      <c r="G32" s="187"/>
      <c r="H32" s="187"/>
    </row>
    <row r="33" spans="3:8" x14ac:dyDescent="0.25">
      <c r="C33" s="187"/>
      <c r="D33" s="187"/>
      <c r="E33" s="187"/>
      <c r="F33" s="187"/>
      <c r="G33" s="187"/>
      <c r="H33" s="187"/>
    </row>
    <row r="34" spans="3:8" x14ac:dyDescent="0.25">
      <c r="C34" s="187"/>
      <c r="D34" s="187"/>
      <c r="E34" s="187"/>
      <c r="F34" s="187"/>
      <c r="G34" s="187"/>
      <c r="H34" s="187"/>
    </row>
    <row r="35" spans="3:8" x14ac:dyDescent="0.25">
      <c r="C35" s="187"/>
      <c r="D35" s="187"/>
      <c r="E35" s="187"/>
      <c r="F35" s="187"/>
      <c r="G35" s="187"/>
      <c r="H35" s="187"/>
    </row>
    <row r="36" spans="3:8" x14ac:dyDescent="0.25">
      <c r="C36" s="187"/>
      <c r="D36" s="187"/>
      <c r="E36" s="187"/>
      <c r="F36" s="187"/>
      <c r="G36" s="187"/>
      <c r="H36" s="187"/>
    </row>
    <row r="37" spans="3:8" x14ac:dyDescent="0.25">
      <c r="C37" s="187"/>
      <c r="D37" s="187"/>
      <c r="E37" s="187"/>
      <c r="F37" s="187"/>
      <c r="G37" s="187"/>
      <c r="H37" s="187"/>
    </row>
    <row r="38" spans="3:8" x14ac:dyDescent="0.25">
      <c r="C38" s="187"/>
      <c r="D38" s="187"/>
      <c r="E38" s="187"/>
      <c r="F38" s="187"/>
      <c r="G38" s="187"/>
      <c r="H38" s="187"/>
    </row>
    <row r="39" spans="3:8" x14ac:dyDescent="0.25">
      <c r="C39" s="187"/>
      <c r="D39" s="187"/>
      <c r="E39" s="187"/>
      <c r="F39" s="187"/>
      <c r="G39" s="187"/>
      <c r="H39" s="187"/>
    </row>
    <row r="40" spans="3:8" x14ac:dyDescent="0.25">
      <c r="C40" s="187"/>
      <c r="D40" s="187"/>
      <c r="E40" s="187"/>
      <c r="F40" s="187"/>
      <c r="G40" s="187"/>
      <c r="H40" s="187"/>
    </row>
    <row r="41" spans="3:8" x14ac:dyDescent="0.25">
      <c r="C41" s="187"/>
      <c r="D41" s="187"/>
      <c r="E41" s="187"/>
      <c r="F41" s="187"/>
      <c r="G41" s="187"/>
      <c r="H41" s="187"/>
    </row>
    <row r="42" spans="3:8" x14ac:dyDescent="0.25">
      <c r="C42" s="187"/>
      <c r="D42" s="187"/>
      <c r="E42" s="187"/>
      <c r="F42" s="187"/>
      <c r="G42" s="187"/>
      <c r="H42" s="187"/>
    </row>
    <row r="43" spans="3:8" x14ac:dyDescent="0.25">
      <c r="C43" s="187"/>
      <c r="D43" s="187"/>
      <c r="E43" s="187"/>
      <c r="F43" s="187"/>
      <c r="G43" s="187"/>
      <c r="H43" s="187"/>
    </row>
    <row r="44" spans="3:8" x14ac:dyDescent="0.25">
      <c r="C44" s="187"/>
      <c r="D44" s="187"/>
      <c r="E44" s="187"/>
      <c r="F44" s="187"/>
      <c r="G44" s="187"/>
      <c r="H44" s="187"/>
    </row>
    <row r="45" spans="3:8" x14ac:dyDescent="0.25">
      <c r="C45" s="187"/>
      <c r="D45" s="187"/>
      <c r="E45" s="187"/>
      <c r="F45" s="187"/>
      <c r="G45" s="187"/>
      <c r="H45" s="187"/>
    </row>
    <row r="46" spans="3:8" x14ac:dyDescent="0.25">
      <c r="C46" s="187"/>
      <c r="D46" s="187"/>
      <c r="E46" s="187"/>
      <c r="F46" s="187"/>
      <c r="G46" s="187"/>
      <c r="H46" s="187"/>
    </row>
    <row r="47" spans="3:8" x14ac:dyDescent="0.25">
      <c r="C47" s="187"/>
      <c r="D47" s="187"/>
      <c r="E47" s="187"/>
      <c r="F47" s="187"/>
      <c r="G47" s="187"/>
      <c r="H47" s="187"/>
    </row>
    <row r="48" spans="3:8" x14ac:dyDescent="0.25">
      <c r="C48" s="187"/>
      <c r="D48" s="187"/>
      <c r="E48" s="187"/>
      <c r="F48" s="187"/>
      <c r="G48" s="187"/>
      <c r="H48" s="187"/>
    </row>
    <row r="49" spans="3:8" x14ac:dyDescent="0.25">
      <c r="C49" s="187"/>
      <c r="D49" s="187"/>
      <c r="E49" s="187"/>
      <c r="F49" s="187"/>
      <c r="G49" s="187"/>
      <c r="H49" s="187"/>
    </row>
    <row r="50" spans="3:8" x14ac:dyDescent="0.25">
      <c r="C50" s="187"/>
      <c r="D50" s="187"/>
      <c r="E50" s="187"/>
      <c r="F50" s="187"/>
      <c r="G50" s="187"/>
      <c r="H50" s="187"/>
    </row>
    <row r="51" spans="3:8" x14ac:dyDescent="0.25">
      <c r="C51" s="187"/>
      <c r="D51" s="187"/>
      <c r="E51" s="187"/>
      <c r="F51" s="187"/>
      <c r="G51" s="187"/>
      <c r="H51" s="187"/>
    </row>
    <row r="52" spans="3:8" x14ac:dyDescent="0.25">
      <c r="C52" s="187"/>
      <c r="D52" s="187"/>
      <c r="E52" s="187"/>
      <c r="F52" s="187"/>
      <c r="G52" s="187"/>
      <c r="H52" s="187"/>
    </row>
    <row r="53" spans="3:8" x14ac:dyDescent="0.25">
      <c r="C53" s="187"/>
      <c r="D53" s="187"/>
      <c r="E53" s="187"/>
      <c r="F53" s="187"/>
      <c r="G53" s="187"/>
      <c r="H53" s="187"/>
    </row>
    <row r="54" spans="3:8" x14ac:dyDescent="0.25">
      <c r="C54" s="187"/>
      <c r="D54" s="187"/>
      <c r="E54" s="187"/>
      <c r="F54" s="187"/>
      <c r="G54" s="187"/>
      <c r="H54" s="187"/>
    </row>
    <row r="55" spans="3:8" x14ac:dyDescent="0.25">
      <c r="C55" s="187"/>
      <c r="D55" s="187"/>
      <c r="E55" s="187"/>
      <c r="F55" s="187"/>
      <c r="G55" s="187"/>
      <c r="H55" s="187"/>
    </row>
    <row r="56" spans="3:8" x14ac:dyDescent="0.25">
      <c r="C56" s="187"/>
      <c r="D56" s="187"/>
      <c r="E56" s="187"/>
      <c r="F56" s="187"/>
      <c r="G56" s="187"/>
      <c r="H56" s="187"/>
    </row>
    <row r="57" spans="3:8" x14ac:dyDescent="0.25">
      <c r="C57" s="187"/>
      <c r="D57" s="187"/>
      <c r="E57" s="187"/>
      <c r="F57" s="187"/>
      <c r="G57" s="187"/>
      <c r="H57" s="187"/>
    </row>
    <row r="58" spans="3:8" x14ac:dyDescent="0.25">
      <c r="C58" s="187"/>
      <c r="D58" s="187"/>
      <c r="E58" s="187"/>
      <c r="F58" s="187"/>
      <c r="G58" s="187"/>
      <c r="H58" s="187"/>
    </row>
    <row r="59" spans="3:8" x14ac:dyDescent="0.25">
      <c r="C59" s="187"/>
      <c r="D59" s="187"/>
      <c r="E59" s="187"/>
      <c r="F59" s="187"/>
      <c r="G59" s="187"/>
      <c r="H59" s="187"/>
    </row>
    <row r="60" spans="3:8" x14ac:dyDescent="0.25">
      <c r="C60" s="187"/>
      <c r="D60" s="187"/>
      <c r="E60" s="187"/>
      <c r="F60" s="187"/>
      <c r="G60" s="187"/>
      <c r="H60" s="187"/>
    </row>
    <row r="61" spans="3:8" x14ac:dyDescent="0.25">
      <c r="C61" s="187"/>
      <c r="D61" s="187"/>
      <c r="E61" s="187"/>
      <c r="F61" s="187"/>
      <c r="G61" s="187"/>
      <c r="H61" s="187"/>
    </row>
    <row r="62" spans="3:8" x14ac:dyDescent="0.25">
      <c r="C62" s="187"/>
      <c r="D62" s="187"/>
      <c r="E62" s="187"/>
      <c r="F62" s="187"/>
      <c r="G62" s="187"/>
      <c r="H62" s="187"/>
    </row>
    <row r="63" spans="3:8" x14ac:dyDescent="0.25">
      <c r="C63" s="187"/>
      <c r="D63" s="187"/>
      <c r="E63" s="187"/>
      <c r="F63" s="187"/>
      <c r="G63" s="187"/>
      <c r="H63" s="187"/>
    </row>
    <row r="64" spans="3:8" x14ac:dyDescent="0.25">
      <c r="C64" s="187"/>
      <c r="D64" s="187"/>
      <c r="E64" s="187"/>
      <c r="F64" s="187"/>
      <c r="G64" s="187"/>
      <c r="H64" s="187"/>
    </row>
    <row r="65" spans="3:8" x14ac:dyDescent="0.25">
      <c r="C65" s="187"/>
      <c r="D65" s="187"/>
      <c r="E65" s="187"/>
      <c r="F65" s="187"/>
      <c r="G65" s="187"/>
      <c r="H65" s="187"/>
    </row>
    <row r="66" spans="3:8" x14ac:dyDescent="0.25">
      <c r="C66" s="187"/>
      <c r="D66" s="187"/>
      <c r="E66" s="187"/>
      <c r="F66" s="187"/>
      <c r="G66" s="187"/>
      <c r="H66" s="187"/>
    </row>
    <row r="67" spans="3:8" x14ac:dyDescent="0.25">
      <c r="C67" s="187"/>
      <c r="D67" s="187"/>
      <c r="E67" s="187"/>
      <c r="F67" s="187"/>
      <c r="G67" s="187"/>
      <c r="H67" s="187"/>
    </row>
    <row r="68" spans="3:8" x14ac:dyDescent="0.25">
      <c r="C68" s="187"/>
      <c r="D68" s="187"/>
      <c r="E68" s="187"/>
      <c r="F68" s="187"/>
      <c r="G68" s="187"/>
      <c r="H68" s="187"/>
    </row>
    <row r="69" spans="3:8" x14ac:dyDescent="0.25">
      <c r="C69" s="187"/>
      <c r="D69" s="187"/>
      <c r="E69" s="187"/>
      <c r="F69" s="187"/>
      <c r="G69" s="187"/>
      <c r="H69" s="187"/>
    </row>
    <row r="70" spans="3:8" x14ac:dyDescent="0.25">
      <c r="C70" s="187"/>
      <c r="D70" s="187"/>
      <c r="E70" s="187"/>
      <c r="F70" s="187"/>
      <c r="G70" s="187"/>
      <c r="H70" s="187"/>
    </row>
    <row r="71" spans="3:8" x14ac:dyDescent="0.25">
      <c r="C71" s="187"/>
      <c r="D71" s="187"/>
      <c r="E71" s="187"/>
      <c r="F71" s="187"/>
      <c r="G71" s="187"/>
      <c r="H71" s="187"/>
    </row>
    <row r="72" spans="3:8" x14ac:dyDescent="0.25">
      <c r="C72" s="187"/>
      <c r="D72" s="187"/>
      <c r="E72" s="187"/>
      <c r="F72" s="187"/>
      <c r="G72" s="187"/>
      <c r="H72" s="187"/>
    </row>
    <row r="73" spans="3:8" x14ac:dyDescent="0.25">
      <c r="C73" s="187"/>
      <c r="D73" s="187"/>
      <c r="E73" s="187"/>
      <c r="F73" s="187"/>
      <c r="G73" s="187"/>
      <c r="H73" s="187"/>
    </row>
    <row r="74" spans="3:8" x14ac:dyDescent="0.25">
      <c r="C74" s="187"/>
      <c r="D74" s="187"/>
      <c r="E74" s="187"/>
      <c r="F74" s="187"/>
      <c r="G74" s="187"/>
      <c r="H74" s="187"/>
    </row>
    <row r="75" spans="3:8" x14ac:dyDescent="0.25">
      <c r="C75" s="187"/>
      <c r="D75" s="187"/>
      <c r="E75" s="187"/>
      <c r="F75" s="187"/>
      <c r="G75" s="187"/>
      <c r="H75" s="187"/>
    </row>
    <row r="76" spans="3:8" x14ac:dyDescent="0.25">
      <c r="C76" s="187"/>
      <c r="D76" s="187"/>
      <c r="E76" s="187"/>
      <c r="F76" s="187"/>
      <c r="G76" s="187"/>
      <c r="H76" s="187"/>
    </row>
    <row r="77" spans="3:8" x14ac:dyDescent="0.25">
      <c r="C77" s="187"/>
      <c r="D77" s="187"/>
      <c r="E77" s="187"/>
      <c r="F77" s="187"/>
      <c r="G77" s="187"/>
      <c r="H77" s="187"/>
    </row>
    <row r="78" spans="3:8" x14ac:dyDescent="0.25">
      <c r="C78" s="187"/>
      <c r="D78" s="187"/>
      <c r="E78" s="187"/>
      <c r="F78" s="187"/>
      <c r="G78" s="187"/>
      <c r="H78" s="187"/>
    </row>
    <row r="79" spans="3:8" x14ac:dyDescent="0.25">
      <c r="C79" s="187"/>
      <c r="D79" s="187"/>
      <c r="E79" s="187"/>
      <c r="F79" s="187"/>
      <c r="G79" s="187"/>
      <c r="H79" s="187"/>
    </row>
    <row r="80" spans="3:8" x14ac:dyDescent="0.25">
      <c r="C80" s="187"/>
      <c r="D80" s="187"/>
      <c r="E80" s="187"/>
      <c r="F80" s="187"/>
      <c r="G80" s="187"/>
      <c r="H80" s="187"/>
    </row>
    <row r="81" spans="3:8" x14ac:dyDescent="0.25">
      <c r="C81" s="187"/>
      <c r="D81" s="187"/>
      <c r="E81" s="187"/>
      <c r="F81" s="187"/>
      <c r="G81" s="187"/>
      <c r="H81" s="187"/>
    </row>
    <row r="82" spans="3:8" x14ac:dyDescent="0.25">
      <c r="C82" s="187"/>
      <c r="D82" s="187"/>
      <c r="E82" s="187"/>
      <c r="F82" s="187"/>
      <c r="G82" s="187"/>
      <c r="H82" s="187"/>
    </row>
    <row r="83" spans="3:8" x14ac:dyDescent="0.25">
      <c r="C83" s="187"/>
      <c r="D83" s="187"/>
      <c r="E83" s="187"/>
      <c r="F83" s="187"/>
      <c r="G83" s="187"/>
      <c r="H83" s="187"/>
    </row>
  </sheetData>
  <mergeCells count="12">
    <mergeCell ref="A24:I24"/>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66" right="0.44" top="0.98425196850393704" bottom="0.98425196850393704" header="0.51181102362204722" footer="0.51181102362204722"/>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2">
    <tabColor indexed="33"/>
    <pageSetUpPr fitToPage="1"/>
  </sheetPr>
  <dimension ref="A1:F27"/>
  <sheetViews>
    <sheetView workbookViewId="0">
      <selection activeCell="B29" sqref="B29"/>
    </sheetView>
  </sheetViews>
  <sheetFormatPr defaultColWidth="62.140625" defaultRowHeight="12.75" x14ac:dyDescent="0.2"/>
  <cols>
    <col min="1" max="1" width="17.42578125" customWidth="1"/>
    <col min="2" max="2" width="40.140625" style="121" customWidth="1"/>
    <col min="3" max="3" width="64.42578125" customWidth="1"/>
    <col min="4" max="4" width="15.7109375" customWidth="1"/>
    <col min="5" max="5" width="21" customWidth="1"/>
    <col min="6" max="7" width="19.85546875" customWidth="1"/>
    <col min="8" max="8" width="17.85546875" customWidth="1"/>
    <col min="9" max="9" width="17.140625" customWidth="1"/>
    <col min="10" max="10" width="15.7109375" customWidth="1"/>
    <col min="11" max="11" width="16.85546875" customWidth="1"/>
  </cols>
  <sheetData>
    <row r="1" spans="1:6" s="129" customFormat="1" ht="48" customHeight="1" thickBot="1" x14ac:dyDescent="0.25">
      <c r="A1" s="775" t="s">
        <v>1083</v>
      </c>
      <c r="B1" s="776"/>
      <c r="C1" s="777"/>
      <c r="D1" s="375"/>
    </row>
    <row r="2" spans="1:6" ht="47.25" x14ac:dyDescent="0.2">
      <c r="A2" s="773" t="s">
        <v>663</v>
      </c>
      <c r="B2" s="774"/>
      <c r="C2" s="444" t="s">
        <v>1052</v>
      </c>
      <c r="F2" s="447"/>
    </row>
    <row r="3" spans="1:6" ht="31.5" x14ac:dyDescent="0.2">
      <c r="A3" s="589" t="s">
        <v>277</v>
      </c>
      <c r="B3" s="254" t="s">
        <v>1164</v>
      </c>
      <c r="C3" s="568" t="s">
        <v>1234</v>
      </c>
      <c r="F3" s="447"/>
    </row>
    <row r="4" spans="1:6" ht="31.5" x14ac:dyDescent="0.2">
      <c r="A4" s="302" t="s">
        <v>178</v>
      </c>
      <c r="B4" s="254" t="s">
        <v>1084</v>
      </c>
      <c r="C4" s="374" t="s">
        <v>360</v>
      </c>
    </row>
    <row r="5" spans="1:6" ht="15.75" x14ac:dyDescent="0.2">
      <c r="A5" s="304" t="s">
        <v>179</v>
      </c>
      <c r="B5" s="254" t="s">
        <v>718</v>
      </c>
      <c r="C5" s="374" t="s">
        <v>360</v>
      </c>
      <c r="D5" s="241"/>
      <c r="F5" s="447"/>
    </row>
    <row r="6" spans="1:6" ht="15.75" x14ac:dyDescent="0.2">
      <c r="A6" s="304" t="s">
        <v>180</v>
      </c>
      <c r="B6" s="254" t="s">
        <v>719</v>
      </c>
      <c r="C6" s="374" t="s">
        <v>360</v>
      </c>
      <c r="D6" s="285"/>
    </row>
    <row r="7" spans="1:6" ht="15.75" x14ac:dyDescent="0.2">
      <c r="A7" s="471" t="s">
        <v>181</v>
      </c>
      <c r="B7" s="472" t="s">
        <v>720</v>
      </c>
      <c r="C7" s="568" t="s">
        <v>1081</v>
      </c>
      <c r="D7" s="604" t="s">
        <v>1241</v>
      </c>
      <c r="E7" s="604" t="s">
        <v>1242</v>
      </c>
    </row>
    <row r="8" spans="1:6" ht="15.75" x14ac:dyDescent="0.2">
      <c r="A8" s="302" t="s">
        <v>182</v>
      </c>
      <c r="B8" s="254" t="s">
        <v>721</v>
      </c>
      <c r="C8" s="374" t="s">
        <v>360</v>
      </c>
    </row>
    <row r="9" spans="1:6" ht="15.75" x14ac:dyDescent="0.2">
      <c r="A9" s="302" t="s">
        <v>796</v>
      </c>
      <c r="B9" s="256" t="s">
        <v>797</v>
      </c>
      <c r="C9" s="374" t="s">
        <v>360</v>
      </c>
      <c r="E9" s="339"/>
    </row>
    <row r="10" spans="1:6" ht="15.75" x14ac:dyDescent="0.2">
      <c r="A10" s="242" t="s">
        <v>183</v>
      </c>
      <c r="B10" s="255" t="s">
        <v>664</v>
      </c>
      <c r="C10" s="374" t="s">
        <v>360</v>
      </c>
      <c r="E10" s="339"/>
    </row>
    <row r="11" spans="1:6" ht="15.75" x14ac:dyDescent="0.2">
      <c r="A11" s="302" t="s">
        <v>165</v>
      </c>
      <c r="B11" s="254" t="s">
        <v>332</v>
      </c>
      <c r="C11" s="374" t="s">
        <v>360</v>
      </c>
    </row>
    <row r="12" spans="1:6" ht="15.75" x14ac:dyDescent="0.2">
      <c r="A12" s="589" t="s">
        <v>1233</v>
      </c>
      <c r="B12" s="598" t="s">
        <v>1142</v>
      </c>
      <c r="C12" s="568" t="s">
        <v>1238</v>
      </c>
    </row>
    <row r="13" spans="1:6" ht="15.75" x14ac:dyDescent="0.2">
      <c r="A13" s="304" t="s">
        <v>0</v>
      </c>
      <c r="B13" s="254" t="s">
        <v>333</v>
      </c>
      <c r="C13" s="374" t="s">
        <v>360</v>
      </c>
    </row>
    <row r="14" spans="1:6" ht="15.75" x14ac:dyDescent="0.2">
      <c r="A14" s="242" t="s">
        <v>1</v>
      </c>
      <c r="B14" s="254" t="s">
        <v>334</v>
      </c>
      <c r="C14" s="568" t="s">
        <v>1235</v>
      </c>
      <c r="F14" s="447"/>
    </row>
    <row r="15" spans="1:6" ht="31.5" x14ac:dyDescent="0.2">
      <c r="A15" s="304" t="s">
        <v>2</v>
      </c>
      <c r="B15" s="254" t="s">
        <v>335</v>
      </c>
      <c r="C15" s="568" t="s">
        <v>1080</v>
      </c>
      <c r="D15" s="339" t="s">
        <v>1236</v>
      </c>
      <c r="F15" s="447"/>
    </row>
    <row r="16" spans="1:6" ht="31.5" x14ac:dyDescent="0.2">
      <c r="A16" s="304" t="s">
        <v>3</v>
      </c>
      <c r="B16" s="254" t="s">
        <v>648</v>
      </c>
      <c r="C16" s="374" t="s">
        <v>360</v>
      </c>
    </row>
    <row r="17" spans="1:4" ht="34.5" customHeight="1" x14ac:dyDescent="0.2">
      <c r="A17" s="304" t="s">
        <v>4</v>
      </c>
      <c r="B17" s="254" t="s">
        <v>74</v>
      </c>
      <c r="C17" s="374" t="s">
        <v>360</v>
      </c>
    </row>
    <row r="18" spans="1:4" ht="15.75" x14ac:dyDescent="0.2">
      <c r="A18" s="304" t="s">
        <v>5</v>
      </c>
      <c r="B18" s="254" t="s">
        <v>75</v>
      </c>
      <c r="C18" s="374" t="s">
        <v>360</v>
      </c>
    </row>
    <row r="19" spans="1:4" ht="15.75" x14ac:dyDescent="0.2">
      <c r="A19" s="304" t="s">
        <v>62</v>
      </c>
      <c r="B19" s="254" t="s">
        <v>76</v>
      </c>
      <c r="C19" s="374" t="s">
        <v>360</v>
      </c>
    </row>
    <row r="20" spans="1:4" ht="31.5" x14ac:dyDescent="0.2">
      <c r="A20" s="304" t="s">
        <v>6</v>
      </c>
      <c r="B20" s="254" t="s">
        <v>77</v>
      </c>
      <c r="C20" s="374" t="s">
        <v>360</v>
      </c>
    </row>
    <row r="21" spans="1:4" ht="15.75" x14ac:dyDescent="0.2">
      <c r="A21" s="304" t="s">
        <v>7</v>
      </c>
      <c r="B21" s="254" t="s">
        <v>649</v>
      </c>
      <c r="C21" s="374" t="s">
        <v>360</v>
      </c>
    </row>
    <row r="22" spans="1:4" ht="15.75" x14ac:dyDescent="0.2">
      <c r="A22" s="304" t="s">
        <v>8</v>
      </c>
      <c r="B22" s="254" t="s">
        <v>650</v>
      </c>
      <c r="C22" s="374" t="s">
        <v>360</v>
      </c>
    </row>
    <row r="23" spans="1:4" ht="31.5" x14ac:dyDescent="0.2">
      <c r="A23" s="304" t="s">
        <v>9</v>
      </c>
      <c r="B23" s="254" t="s">
        <v>651</v>
      </c>
      <c r="C23" s="374" t="s">
        <v>360</v>
      </c>
      <c r="D23" s="191"/>
    </row>
    <row r="24" spans="1:4" ht="36.75" customHeight="1" x14ac:dyDescent="0.2">
      <c r="A24" s="304" t="s">
        <v>495</v>
      </c>
      <c r="B24" s="254" t="s">
        <v>1053</v>
      </c>
      <c r="C24" s="374" t="s">
        <v>360</v>
      </c>
      <c r="D24" s="191"/>
    </row>
    <row r="25" spans="1:4" ht="39" customHeight="1" x14ac:dyDescent="0.2">
      <c r="A25" s="304" t="s">
        <v>496</v>
      </c>
      <c r="B25" s="254" t="s">
        <v>1054</v>
      </c>
      <c r="C25" s="374" t="s">
        <v>360</v>
      </c>
      <c r="D25" s="191"/>
    </row>
    <row r="26" spans="1:4" x14ac:dyDescent="0.2">
      <c r="D26" s="191"/>
    </row>
    <row r="27" spans="1:4" x14ac:dyDescent="0.2">
      <c r="D27" s="191"/>
    </row>
  </sheetData>
  <mergeCells count="2">
    <mergeCell ref="A2:B2"/>
    <mergeCell ref="A1:C1"/>
  </mergeCells>
  <phoneticPr fontId="6" type="noConversion"/>
  <pageMargins left="0.49" right="0.41" top="1" bottom="1" header="0.51" footer="0.4921259845"/>
  <pageSetup paperSize="9" scale="5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42"/>
    <pageSetUpPr fitToPage="1"/>
  </sheetPr>
  <dimension ref="A1:IV23"/>
  <sheetViews>
    <sheetView zoomScale="90" zoomScaleNormal="90" workbookViewId="0">
      <pane xSplit="2" ySplit="5" topLeftCell="C6" activePane="bottomRight" state="frozen"/>
      <selection pane="topRight" activeCell="C1" sqref="C1"/>
      <selection pane="bottomLeft" activeCell="A6" sqref="A6"/>
      <selection pane="bottomRight" activeCell="Q13" sqref="Q13"/>
    </sheetView>
  </sheetViews>
  <sheetFormatPr defaultColWidth="9.140625" defaultRowHeight="15.75" x14ac:dyDescent="0.25"/>
  <cols>
    <col min="1" max="1" width="7.28515625" style="209" customWidth="1"/>
    <col min="2" max="2" width="38.85546875" style="214" customWidth="1"/>
    <col min="3" max="4" width="12.85546875" style="209" customWidth="1"/>
    <col min="5" max="5" width="12.140625" style="209" customWidth="1"/>
    <col min="6" max="6" width="13.7109375" style="209" bestFit="1" customWidth="1"/>
    <col min="7" max="7" width="11.42578125" style="209" customWidth="1"/>
    <col min="8" max="8" width="11.85546875" style="209" bestFit="1" customWidth="1"/>
    <col min="9" max="9" width="13.42578125" style="209" customWidth="1"/>
    <col min="10" max="10" width="12.42578125" style="209" customWidth="1"/>
    <col min="11" max="11" width="14.5703125" style="209" customWidth="1"/>
    <col min="12" max="12" width="14.42578125" style="209" customWidth="1"/>
    <col min="13" max="13" width="14.85546875" style="209" customWidth="1"/>
    <col min="14" max="14" width="14.7109375" style="209" customWidth="1"/>
    <col min="15" max="15" width="14.140625" style="209" customWidth="1"/>
    <col min="16" max="16" width="14.28515625" style="209" customWidth="1"/>
    <col min="17" max="16384" width="9.140625" style="209"/>
  </cols>
  <sheetData>
    <row r="1" spans="1:256" ht="27.75" customHeight="1" thickBot="1" x14ac:dyDescent="0.3">
      <c r="A1" s="944" t="s">
        <v>1218</v>
      </c>
      <c r="B1" s="945"/>
      <c r="C1" s="945"/>
      <c r="D1" s="945"/>
      <c r="E1" s="945"/>
      <c r="F1" s="945"/>
      <c r="G1" s="945"/>
      <c r="H1" s="945"/>
      <c r="I1" s="945"/>
      <c r="J1" s="945"/>
      <c r="K1" s="945"/>
      <c r="L1" s="945"/>
      <c r="M1" s="945"/>
      <c r="N1" s="946"/>
    </row>
    <row r="2" spans="1:256" ht="28.5" customHeight="1" x14ac:dyDescent="0.25">
      <c r="A2" s="947" t="s">
        <v>1249</v>
      </c>
      <c r="B2" s="948"/>
      <c r="C2" s="948"/>
      <c r="D2" s="948"/>
      <c r="E2" s="948"/>
      <c r="F2" s="948"/>
      <c r="G2" s="948"/>
      <c r="H2" s="948"/>
      <c r="I2" s="949"/>
      <c r="J2" s="949"/>
      <c r="K2" s="948"/>
      <c r="L2" s="948"/>
      <c r="M2" s="948"/>
      <c r="N2" s="950"/>
    </row>
    <row r="3" spans="1:256" ht="51.75" customHeight="1" x14ac:dyDescent="0.25">
      <c r="A3" s="951" t="s">
        <v>177</v>
      </c>
      <c r="B3" s="952" t="s">
        <v>810</v>
      </c>
      <c r="C3" s="941" t="s">
        <v>298</v>
      </c>
      <c r="D3" s="941"/>
      <c r="E3" s="941" t="s">
        <v>299</v>
      </c>
      <c r="F3" s="941"/>
      <c r="G3" s="941" t="s">
        <v>300</v>
      </c>
      <c r="H3" s="928"/>
      <c r="I3" s="941" t="s">
        <v>730</v>
      </c>
      <c r="J3" s="941"/>
      <c r="K3" s="954" t="s">
        <v>276</v>
      </c>
      <c r="L3" s="941"/>
      <c r="M3" s="941" t="s">
        <v>293</v>
      </c>
      <c r="N3" s="942"/>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c r="BT3" s="210"/>
      <c r="BU3" s="210"/>
      <c r="BV3" s="210"/>
      <c r="BW3" s="210"/>
      <c r="BX3" s="210"/>
      <c r="BY3" s="210"/>
      <c r="BZ3" s="210"/>
      <c r="CA3" s="210"/>
      <c r="CB3" s="210"/>
      <c r="CC3" s="210"/>
      <c r="CD3" s="210"/>
      <c r="CE3" s="210"/>
      <c r="CF3" s="210"/>
      <c r="CG3" s="210"/>
      <c r="CH3" s="210"/>
      <c r="CI3" s="210"/>
      <c r="CJ3" s="210"/>
      <c r="CK3" s="210"/>
      <c r="CL3" s="210"/>
      <c r="CM3" s="210"/>
      <c r="CN3" s="210"/>
      <c r="CO3" s="210"/>
      <c r="CP3" s="210"/>
      <c r="CQ3" s="210"/>
      <c r="CR3" s="210"/>
      <c r="CS3" s="210"/>
      <c r="CT3" s="210"/>
      <c r="CU3" s="210"/>
      <c r="CV3" s="210"/>
      <c r="CW3" s="210"/>
      <c r="CX3" s="210"/>
      <c r="CY3" s="210"/>
      <c r="CZ3" s="210"/>
      <c r="DA3" s="210"/>
      <c r="DB3" s="210"/>
      <c r="DC3" s="210"/>
      <c r="DD3" s="210"/>
      <c r="DE3" s="210"/>
      <c r="DF3" s="210"/>
      <c r="DG3" s="210"/>
      <c r="DH3" s="210"/>
      <c r="DI3" s="210"/>
      <c r="DJ3" s="210"/>
      <c r="DK3" s="210"/>
      <c r="DL3" s="210"/>
      <c r="DM3" s="210"/>
      <c r="DN3" s="210"/>
      <c r="DO3" s="210"/>
      <c r="DP3" s="210"/>
      <c r="DQ3" s="210"/>
      <c r="DR3" s="210"/>
      <c r="DS3" s="210"/>
      <c r="DT3" s="210"/>
      <c r="DU3" s="210"/>
      <c r="DV3" s="210"/>
      <c r="DW3" s="210"/>
      <c r="DX3" s="210"/>
      <c r="DY3" s="210"/>
      <c r="DZ3" s="210"/>
      <c r="EA3" s="210"/>
      <c r="EB3" s="210"/>
      <c r="EC3" s="210"/>
      <c r="ED3" s="210"/>
      <c r="EE3" s="210"/>
      <c r="EF3" s="210"/>
      <c r="EG3" s="210"/>
      <c r="EH3" s="210"/>
      <c r="EI3" s="210"/>
      <c r="EJ3" s="210"/>
      <c r="EK3" s="210"/>
      <c r="EL3" s="210"/>
      <c r="EM3" s="210"/>
      <c r="EN3" s="210"/>
      <c r="EO3" s="210"/>
      <c r="EP3" s="210"/>
      <c r="EQ3" s="210"/>
      <c r="ER3" s="210"/>
      <c r="ES3" s="210"/>
      <c r="ET3" s="210"/>
      <c r="EU3" s="210"/>
      <c r="EV3" s="210"/>
      <c r="EW3" s="210"/>
      <c r="EX3" s="210"/>
      <c r="EY3" s="210"/>
      <c r="EZ3" s="210"/>
      <c r="FA3" s="210"/>
      <c r="FB3" s="210"/>
      <c r="FC3" s="210"/>
      <c r="FD3" s="210"/>
      <c r="FE3" s="210"/>
      <c r="FF3" s="210"/>
      <c r="FG3" s="210"/>
      <c r="FH3" s="210"/>
      <c r="FI3" s="210"/>
      <c r="FJ3" s="210"/>
      <c r="FK3" s="210"/>
      <c r="FL3" s="210"/>
      <c r="FM3" s="210"/>
      <c r="FN3" s="210"/>
      <c r="FO3" s="210"/>
      <c r="FP3" s="210"/>
      <c r="FQ3" s="210"/>
      <c r="FR3" s="210"/>
      <c r="FS3" s="210"/>
      <c r="FT3" s="210"/>
      <c r="FU3" s="210"/>
      <c r="FV3" s="210"/>
      <c r="FW3" s="210"/>
      <c r="FX3" s="210"/>
      <c r="FY3" s="210"/>
      <c r="FZ3" s="210"/>
      <c r="GA3" s="210"/>
      <c r="GB3" s="210"/>
      <c r="GC3" s="210"/>
      <c r="GD3" s="210"/>
      <c r="GE3" s="210"/>
      <c r="GF3" s="210"/>
      <c r="GG3" s="210"/>
      <c r="GH3" s="210"/>
      <c r="GI3" s="210"/>
      <c r="GJ3" s="210"/>
      <c r="GK3" s="210"/>
      <c r="GL3" s="210"/>
      <c r="GM3" s="210"/>
      <c r="GN3" s="210"/>
      <c r="GO3" s="210"/>
      <c r="GP3" s="210"/>
      <c r="GQ3" s="210"/>
      <c r="GR3" s="210"/>
      <c r="GS3" s="210"/>
      <c r="GT3" s="210"/>
      <c r="GU3" s="210"/>
      <c r="GV3" s="210"/>
      <c r="GW3" s="210"/>
      <c r="GX3" s="210"/>
      <c r="GY3" s="210"/>
      <c r="GZ3" s="210"/>
      <c r="HA3" s="210"/>
      <c r="HB3" s="210"/>
      <c r="HC3" s="210"/>
      <c r="HD3" s="210"/>
      <c r="HE3" s="210"/>
      <c r="HF3" s="210"/>
      <c r="HG3" s="210"/>
      <c r="HH3" s="210"/>
      <c r="HI3" s="210"/>
      <c r="HJ3" s="210"/>
      <c r="HK3" s="210"/>
      <c r="HL3" s="210"/>
      <c r="HM3" s="210"/>
      <c r="HN3" s="210"/>
      <c r="HO3" s="210"/>
      <c r="HP3" s="210"/>
      <c r="HQ3" s="210"/>
      <c r="HR3" s="210"/>
      <c r="HS3" s="210"/>
      <c r="HT3" s="210"/>
      <c r="HU3" s="210"/>
      <c r="HV3" s="210"/>
      <c r="HW3" s="210"/>
      <c r="HX3" s="210"/>
      <c r="HY3" s="210"/>
      <c r="HZ3" s="210"/>
      <c r="IA3" s="210"/>
      <c r="IB3" s="210"/>
      <c r="IC3" s="210"/>
      <c r="ID3" s="210"/>
      <c r="IE3" s="210"/>
      <c r="IF3" s="210"/>
      <c r="IG3" s="210"/>
      <c r="IH3" s="210"/>
      <c r="II3" s="210"/>
      <c r="IJ3" s="210"/>
      <c r="IK3" s="210"/>
      <c r="IL3" s="210"/>
      <c r="IM3" s="210"/>
      <c r="IN3" s="210"/>
      <c r="IO3" s="210"/>
      <c r="IP3" s="210"/>
      <c r="IQ3" s="210"/>
      <c r="IR3" s="210"/>
      <c r="IS3" s="210"/>
      <c r="IT3" s="210"/>
      <c r="IU3" s="210"/>
      <c r="IV3" s="210"/>
    </row>
    <row r="4" spans="1:256" ht="17.25" customHeight="1" x14ac:dyDescent="0.25">
      <c r="A4" s="951"/>
      <c r="B4" s="953"/>
      <c r="C4" s="358">
        <v>2020</v>
      </c>
      <c r="D4" s="358">
        <v>2021</v>
      </c>
      <c r="E4" s="594">
        <v>2020</v>
      </c>
      <c r="F4" s="594">
        <v>2021</v>
      </c>
      <c r="G4" s="594">
        <v>2020</v>
      </c>
      <c r="H4" s="594">
        <v>2021</v>
      </c>
      <c r="I4" s="594">
        <v>2020</v>
      </c>
      <c r="J4" s="594">
        <v>2021</v>
      </c>
      <c r="K4" s="594">
        <v>2020</v>
      </c>
      <c r="L4" s="594">
        <v>2021</v>
      </c>
      <c r="M4" s="411">
        <v>2020</v>
      </c>
      <c r="N4" s="411">
        <v>2021</v>
      </c>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A4" s="210"/>
      <c r="CB4" s="210"/>
      <c r="CC4" s="210"/>
      <c r="CD4" s="210"/>
      <c r="CE4" s="210"/>
      <c r="CF4" s="210"/>
      <c r="CG4" s="210"/>
      <c r="CH4" s="210"/>
      <c r="CI4" s="210"/>
      <c r="CJ4" s="210"/>
      <c r="CK4" s="210"/>
      <c r="CL4" s="210"/>
      <c r="CM4" s="210"/>
      <c r="CN4" s="210"/>
      <c r="CO4" s="210"/>
      <c r="CP4" s="210"/>
      <c r="CQ4" s="210"/>
      <c r="CR4" s="210"/>
      <c r="CS4" s="210"/>
      <c r="CT4" s="210"/>
      <c r="CU4" s="210"/>
      <c r="CV4" s="210"/>
      <c r="CW4" s="210"/>
      <c r="CX4" s="210"/>
      <c r="CY4" s="210"/>
      <c r="CZ4" s="210"/>
      <c r="DA4" s="210"/>
      <c r="DB4" s="210"/>
      <c r="DC4" s="210"/>
      <c r="DD4" s="210"/>
      <c r="DE4" s="210"/>
      <c r="DF4" s="210"/>
      <c r="DG4" s="210"/>
      <c r="DH4" s="210"/>
      <c r="DI4" s="210"/>
      <c r="DJ4" s="210"/>
      <c r="DK4" s="210"/>
      <c r="DL4" s="210"/>
      <c r="DM4" s="210"/>
      <c r="DN4" s="210"/>
      <c r="DO4" s="210"/>
      <c r="DP4" s="210"/>
      <c r="DQ4" s="210"/>
      <c r="DR4" s="210"/>
      <c r="DS4" s="210"/>
      <c r="DT4" s="210"/>
      <c r="DU4" s="210"/>
      <c r="DV4" s="210"/>
      <c r="DW4" s="210"/>
      <c r="DX4" s="210"/>
      <c r="DY4" s="210"/>
      <c r="DZ4" s="210"/>
      <c r="EA4" s="210"/>
      <c r="EB4" s="210"/>
      <c r="EC4" s="210"/>
      <c r="ED4" s="210"/>
      <c r="EE4" s="210"/>
      <c r="EF4" s="210"/>
      <c r="EG4" s="210"/>
      <c r="EH4" s="210"/>
      <c r="EI4" s="210"/>
      <c r="EJ4" s="210"/>
      <c r="EK4" s="210"/>
      <c r="EL4" s="210"/>
      <c r="EM4" s="210"/>
      <c r="EN4" s="210"/>
      <c r="EO4" s="210"/>
      <c r="EP4" s="210"/>
      <c r="EQ4" s="210"/>
      <c r="ER4" s="210"/>
      <c r="ES4" s="210"/>
      <c r="ET4" s="210"/>
      <c r="EU4" s="210"/>
      <c r="EV4" s="210"/>
      <c r="EW4" s="210"/>
      <c r="EX4" s="210"/>
      <c r="EY4" s="210"/>
      <c r="EZ4" s="210"/>
      <c r="FA4" s="210"/>
      <c r="FB4" s="210"/>
      <c r="FC4" s="210"/>
      <c r="FD4" s="210"/>
      <c r="FE4" s="210"/>
      <c r="FF4" s="210"/>
      <c r="FG4" s="210"/>
      <c r="FH4" s="210"/>
      <c r="FI4" s="210"/>
      <c r="FJ4" s="210"/>
      <c r="FK4" s="210"/>
      <c r="FL4" s="210"/>
      <c r="FM4" s="210"/>
      <c r="FN4" s="210"/>
      <c r="FO4" s="210"/>
      <c r="FP4" s="210"/>
      <c r="FQ4" s="210"/>
      <c r="FR4" s="210"/>
      <c r="FS4" s="210"/>
      <c r="FT4" s="210"/>
      <c r="FU4" s="210"/>
      <c r="FV4" s="210"/>
      <c r="FW4" s="210"/>
      <c r="FX4" s="210"/>
      <c r="FY4" s="210"/>
      <c r="FZ4" s="210"/>
      <c r="GA4" s="210"/>
      <c r="GB4" s="210"/>
      <c r="GC4" s="210"/>
      <c r="GD4" s="210"/>
      <c r="GE4" s="210"/>
      <c r="GF4" s="210"/>
      <c r="GG4" s="210"/>
      <c r="GH4" s="210"/>
      <c r="GI4" s="210"/>
      <c r="GJ4" s="210"/>
      <c r="GK4" s="210"/>
      <c r="GL4" s="210"/>
      <c r="GM4" s="210"/>
      <c r="GN4" s="210"/>
      <c r="GO4" s="210"/>
      <c r="GP4" s="210"/>
      <c r="GQ4" s="210"/>
      <c r="GR4" s="210"/>
      <c r="GS4" s="210"/>
      <c r="GT4" s="210"/>
      <c r="GU4" s="210"/>
      <c r="GV4" s="210"/>
      <c r="GW4" s="210"/>
      <c r="GX4" s="210"/>
      <c r="GY4" s="210"/>
      <c r="GZ4" s="210"/>
      <c r="HA4" s="210"/>
      <c r="HB4" s="210"/>
      <c r="HC4" s="210"/>
      <c r="HD4" s="210"/>
      <c r="HE4" s="210"/>
      <c r="HF4" s="210"/>
      <c r="HG4" s="210"/>
      <c r="HH4" s="210"/>
      <c r="HI4" s="210"/>
      <c r="HJ4" s="210"/>
      <c r="HK4" s="210"/>
      <c r="HL4" s="210"/>
      <c r="HM4" s="210"/>
      <c r="HN4" s="210"/>
      <c r="HO4" s="210"/>
      <c r="HP4" s="210"/>
      <c r="HQ4" s="210"/>
      <c r="HR4" s="210"/>
      <c r="HS4" s="210"/>
      <c r="HT4" s="210"/>
      <c r="HU4" s="210"/>
      <c r="HV4" s="210"/>
      <c r="HW4" s="210"/>
      <c r="HX4" s="210"/>
      <c r="HY4" s="210"/>
      <c r="HZ4" s="210"/>
      <c r="IA4" s="210"/>
      <c r="IB4" s="210"/>
      <c r="IC4" s="210"/>
      <c r="ID4" s="210"/>
      <c r="IE4" s="210"/>
      <c r="IF4" s="210"/>
      <c r="IG4" s="210"/>
      <c r="IH4" s="210"/>
      <c r="II4" s="210"/>
      <c r="IJ4" s="210"/>
      <c r="IK4" s="210"/>
      <c r="IL4" s="210"/>
      <c r="IM4" s="210"/>
      <c r="IN4" s="210"/>
      <c r="IO4" s="210"/>
      <c r="IP4" s="210"/>
      <c r="IQ4" s="210"/>
      <c r="IR4" s="210"/>
      <c r="IS4" s="210"/>
      <c r="IT4" s="210"/>
      <c r="IU4" s="210"/>
      <c r="IV4" s="210"/>
    </row>
    <row r="5" spans="1:256" x14ac:dyDescent="0.25">
      <c r="A5" s="39"/>
      <c r="B5" s="211"/>
      <c r="C5" s="34" t="s">
        <v>253</v>
      </c>
      <c r="D5" s="34" t="s">
        <v>254</v>
      </c>
      <c r="E5" s="34" t="s">
        <v>255</v>
      </c>
      <c r="F5" s="34" t="s">
        <v>262</v>
      </c>
      <c r="G5" s="34" t="s">
        <v>256</v>
      </c>
      <c r="H5" s="240" t="s">
        <v>257</v>
      </c>
      <c r="I5" s="34" t="s">
        <v>258</v>
      </c>
      <c r="J5" s="34" t="s">
        <v>259</v>
      </c>
      <c r="K5" s="34" t="s">
        <v>260</v>
      </c>
      <c r="L5" s="34" t="s">
        <v>671</v>
      </c>
      <c r="M5" s="376" t="s">
        <v>877</v>
      </c>
      <c r="N5" s="377" t="s">
        <v>878</v>
      </c>
      <c r="O5" s="210"/>
      <c r="P5" s="210"/>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c r="BT5" s="212"/>
      <c r="BU5" s="212"/>
      <c r="BV5" s="212"/>
      <c r="BW5" s="212"/>
      <c r="BX5" s="212"/>
      <c r="BY5" s="212"/>
      <c r="BZ5" s="212"/>
      <c r="CA5" s="212"/>
      <c r="CB5" s="212"/>
      <c r="CC5" s="212"/>
      <c r="CD5" s="212"/>
      <c r="CE5" s="212"/>
      <c r="CF5" s="212"/>
      <c r="CG5" s="212"/>
      <c r="CH5" s="212"/>
      <c r="CI5" s="212"/>
      <c r="CJ5" s="212"/>
      <c r="CK5" s="212"/>
      <c r="CL5" s="212"/>
      <c r="CM5" s="212"/>
      <c r="CN5" s="212"/>
      <c r="CO5" s="212"/>
      <c r="CP5" s="212"/>
      <c r="CQ5" s="212"/>
      <c r="CR5" s="212"/>
      <c r="CS5" s="212"/>
      <c r="CT5" s="212"/>
      <c r="CU5" s="212"/>
      <c r="CV5" s="212"/>
      <c r="CW5" s="212"/>
      <c r="CX5" s="212"/>
      <c r="CY5" s="212"/>
      <c r="CZ5" s="212"/>
      <c r="DA5" s="212"/>
      <c r="DB5" s="212"/>
      <c r="DC5" s="212"/>
      <c r="DD5" s="212"/>
      <c r="DE5" s="212"/>
      <c r="DF5" s="212"/>
      <c r="DG5" s="212"/>
      <c r="DH5" s="212"/>
      <c r="DI5" s="212"/>
      <c r="DJ5" s="212"/>
      <c r="DK5" s="212"/>
      <c r="DL5" s="212"/>
      <c r="DM5" s="212"/>
      <c r="DN5" s="212"/>
      <c r="DO5" s="212"/>
      <c r="DP5" s="212"/>
      <c r="DQ5" s="212"/>
      <c r="DR5" s="212"/>
      <c r="DS5" s="212"/>
      <c r="DT5" s="212"/>
      <c r="DU5" s="212"/>
      <c r="DV5" s="212"/>
      <c r="DW5" s="212"/>
      <c r="DX5" s="212"/>
      <c r="DY5" s="212"/>
      <c r="DZ5" s="212"/>
      <c r="EA5" s="212"/>
      <c r="EB5" s="212"/>
      <c r="EC5" s="212"/>
      <c r="ED5" s="212"/>
      <c r="EE5" s="212"/>
      <c r="EF5" s="212"/>
      <c r="EG5" s="212"/>
      <c r="EH5" s="212"/>
      <c r="EI5" s="212"/>
      <c r="EJ5" s="212"/>
      <c r="EK5" s="212"/>
      <c r="EL5" s="212"/>
      <c r="EM5" s="212"/>
      <c r="EN5" s="212"/>
      <c r="EO5" s="212"/>
      <c r="EP5" s="212"/>
      <c r="EQ5" s="212"/>
      <c r="ER5" s="212"/>
      <c r="ES5" s="212"/>
      <c r="ET5" s="212"/>
      <c r="EU5" s="212"/>
      <c r="EV5" s="212"/>
      <c r="EW5" s="212"/>
      <c r="EX5" s="212"/>
      <c r="EY5" s="212"/>
      <c r="EZ5" s="212"/>
      <c r="FA5" s="212"/>
      <c r="FB5" s="212"/>
      <c r="FC5" s="212"/>
      <c r="FD5" s="212"/>
      <c r="FE5" s="212"/>
      <c r="FF5" s="212"/>
      <c r="FG5" s="212"/>
      <c r="FH5" s="212"/>
      <c r="FI5" s="212"/>
      <c r="FJ5" s="212"/>
      <c r="FK5" s="212"/>
      <c r="FL5" s="212"/>
      <c r="FM5" s="212"/>
      <c r="FN5" s="212"/>
      <c r="FO5" s="212"/>
      <c r="FP5" s="212"/>
      <c r="FQ5" s="212"/>
      <c r="FR5" s="212"/>
      <c r="FS5" s="212"/>
      <c r="FT5" s="212"/>
      <c r="FU5" s="212"/>
      <c r="FV5" s="212"/>
      <c r="FW5" s="212"/>
      <c r="FX5" s="212"/>
      <c r="FY5" s="212"/>
      <c r="FZ5" s="212"/>
      <c r="GA5" s="212"/>
      <c r="GB5" s="212"/>
      <c r="GC5" s="212"/>
      <c r="GD5" s="212"/>
      <c r="GE5" s="212"/>
      <c r="GF5" s="212"/>
      <c r="GG5" s="212"/>
      <c r="GH5" s="212"/>
      <c r="GI5" s="212"/>
      <c r="GJ5" s="212"/>
      <c r="GK5" s="212"/>
      <c r="GL5" s="212"/>
      <c r="GM5" s="212"/>
      <c r="GN5" s="212"/>
      <c r="GO5" s="212"/>
      <c r="GP5" s="212"/>
      <c r="GQ5" s="212"/>
      <c r="GR5" s="212"/>
      <c r="GS5" s="212"/>
      <c r="GT5" s="212"/>
      <c r="GU5" s="212"/>
      <c r="GV5" s="212"/>
      <c r="GW5" s="212"/>
      <c r="GX5" s="212"/>
      <c r="GY5" s="212"/>
      <c r="GZ5" s="212"/>
      <c r="HA5" s="212"/>
      <c r="HB5" s="212"/>
      <c r="HC5" s="212"/>
      <c r="HD5" s="212"/>
      <c r="HE5" s="212"/>
      <c r="HF5" s="212"/>
      <c r="HG5" s="212"/>
      <c r="HH5" s="212"/>
      <c r="HI5" s="212"/>
      <c r="HJ5" s="212"/>
      <c r="HK5" s="212"/>
      <c r="HL5" s="212"/>
      <c r="HM5" s="212"/>
      <c r="HN5" s="212"/>
      <c r="HO5" s="212"/>
      <c r="HP5" s="212"/>
      <c r="HQ5" s="212"/>
      <c r="HR5" s="212"/>
      <c r="HS5" s="212"/>
      <c r="HT5" s="212"/>
      <c r="HU5" s="212"/>
      <c r="HV5" s="212"/>
      <c r="HW5" s="212"/>
      <c r="HX5" s="212"/>
      <c r="HY5" s="212"/>
      <c r="HZ5" s="212"/>
      <c r="IA5" s="212"/>
      <c r="IB5" s="212"/>
      <c r="IC5" s="212"/>
      <c r="ID5" s="212"/>
      <c r="IE5" s="212"/>
      <c r="IF5" s="212"/>
      <c r="IG5" s="212"/>
      <c r="IH5" s="212"/>
      <c r="II5" s="212"/>
      <c r="IJ5" s="212"/>
      <c r="IK5" s="212"/>
      <c r="IL5" s="212"/>
      <c r="IM5" s="212"/>
      <c r="IN5" s="212"/>
      <c r="IO5" s="212"/>
      <c r="IP5" s="212"/>
      <c r="IQ5" s="212"/>
      <c r="IR5" s="212"/>
      <c r="IS5" s="212"/>
      <c r="IT5" s="212"/>
      <c r="IU5" s="212"/>
      <c r="IV5" s="212"/>
    </row>
    <row r="6" spans="1:256" ht="31.5" x14ac:dyDescent="0.25">
      <c r="A6" s="39">
        <v>1</v>
      </c>
      <c r="B6" s="310" t="s">
        <v>173</v>
      </c>
      <c r="C6" s="704">
        <v>2253422.2999999998</v>
      </c>
      <c r="D6" s="705">
        <f>C17</f>
        <v>2358473.1199999996</v>
      </c>
      <c r="E6" s="704">
        <v>412808.23</v>
      </c>
      <c r="F6" s="705">
        <f>E17</f>
        <v>815286.79</v>
      </c>
      <c r="G6" s="706">
        <v>413673.9</v>
      </c>
      <c r="H6" s="707">
        <f>G17</f>
        <v>505686.07000000007</v>
      </c>
      <c r="I6" s="704">
        <v>0</v>
      </c>
      <c r="J6" s="705">
        <f>SUM(I17)</f>
        <v>14874.489999999998</v>
      </c>
      <c r="K6" s="704">
        <v>27505.35</v>
      </c>
      <c r="L6" s="705">
        <f>SUM(K17)</f>
        <v>27510.159999999996</v>
      </c>
      <c r="M6" s="705">
        <f t="shared" ref="M6:N8" si="0">C6+E6+G6+I6+K6</f>
        <v>3107409.78</v>
      </c>
      <c r="N6" s="708">
        <f t="shared" si="0"/>
        <v>3721830.63</v>
      </c>
      <c r="O6" s="210"/>
      <c r="P6" s="210"/>
    </row>
    <row r="7" spans="1:256" ht="31.5" x14ac:dyDescent="0.25">
      <c r="A7" s="39">
        <v>2</v>
      </c>
      <c r="B7" s="311" t="s">
        <v>709</v>
      </c>
      <c r="C7" s="705">
        <f t="shared" ref="C7:L7" si="1">SUM(C8:C15)</f>
        <v>159275.13</v>
      </c>
      <c r="D7" s="705">
        <f t="shared" si="1"/>
        <v>653105.86</v>
      </c>
      <c r="E7" s="705">
        <f t="shared" si="1"/>
        <v>526715.56000000006</v>
      </c>
      <c r="F7" s="705">
        <f t="shared" si="1"/>
        <v>1253034.1600000001</v>
      </c>
      <c r="G7" s="707">
        <f>SUM(G8:G15)</f>
        <v>634307.17000000004</v>
      </c>
      <c r="H7" s="707">
        <f>SUM(H8:H15)</f>
        <v>419341.66000000003</v>
      </c>
      <c r="I7" s="705">
        <f t="shared" si="1"/>
        <v>43937.31</v>
      </c>
      <c r="J7" s="705">
        <f t="shared" si="1"/>
        <v>43486</v>
      </c>
      <c r="K7" s="705">
        <f t="shared" si="1"/>
        <v>10390</v>
      </c>
      <c r="L7" s="705">
        <f t="shared" si="1"/>
        <v>58424</v>
      </c>
      <c r="M7" s="705">
        <f t="shared" si="0"/>
        <v>1374625.1700000002</v>
      </c>
      <c r="N7" s="708">
        <f t="shared" si="0"/>
        <v>2427391.6800000002</v>
      </c>
      <c r="O7" s="210"/>
      <c r="P7" s="210"/>
    </row>
    <row r="8" spans="1:256" ht="22.5" customHeight="1" x14ac:dyDescent="0.25">
      <c r="A8" s="39">
        <v>3</v>
      </c>
      <c r="B8" s="312" t="s">
        <v>81</v>
      </c>
      <c r="C8" s="709">
        <v>159275.13</v>
      </c>
      <c r="D8" s="709">
        <v>653105.86</v>
      </c>
      <c r="E8" s="709">
        <v>238912.69</v>
      </c>
      <c r="F8" s="709">
        <v>979658.81</v>
      </c>
      <c r="G8" s="710">
        <v>0</v>
      </c>
      <c r="H8" s="710">
        <v>0</v>
      </c>
      <c r="I8" s="709">
        <v>0</v>
      </c>
      <c r="J8" s="709">
        <v>0</v>
      </c>
      <c r="K8" s="709">
        <v>0</v>
      </c>
      <c r="L8" s="709">
        <v>0</v>
      </c>
      <c r="M8" s="705">
        <f t="shared" si="0"/>
        <v>398187.82</v>
      </c>
      <c r="N8" s="708">
        <f t="shared" si="0"/>
        <v>1632764.67</v>
      </c>
    </row>
    <row r="9" spans="1:256" ht="21.75" customHeight="1" x14ac:dyDescent="0.25">
      <c r="A9" s="39">
        <v>4</v>
      </c>
      <c r="B9" s="312" t="s">
        <v>282</v>
      </c>
      <c r="C9" s="711" t="s">
        <v>281</v>
      </c>
      <c r="D9" s="711" t="s">
        <v>281</v>
      </c>
      <c r="E9" s="712">
        <v>287802.87</v>
      </c>
      <c r="F9" s="712">
        <v>273375.34999999998</v>
      </c>
      <c r="G9" s="711" t="s">
        <v>281</v>
      </c>
      <c r="H9" s="711" t="s">
        <v>281</v>
      </c>
      <c r="I9" s="713" t="s">
        <v>281</v>
      </c>
      <c r="J9" s="713" t="s">
        <v>281</v>
      </c>
      <c r="K9" s="711" t="s">
        <v>281</v>
      </c>
      <c r="L9" s="711" t="s">
        <v>281</v>
      </c>
      <c r="M9" s="705">
        <f>E9</f>
        <v>287802.87</v>
      </c>
      <c r="N9" s="708">
        <f>F9</f>
        <v>273375.34999999998</v>
      </c>
      <c r="O9" s="573" t="s">
        <v>1334</v>
      </c>
    </row>
    <row r="10" spans="1:256" ht="31.5" x14ac:dyDescent="0.25">
      <c r="A10" s="39">
        <v>5</v>
      </c>
      <c r="B10" s="312" t="s">
        <v>11</v>
      </c>
      <c r="C10" s="711" t="s">
        <v>281</v>
      </c>
      <c r="D10" s="711" t="s">
        <v>281</v>
      </c>
      <c r="E10" s="709">
        <v>0</v>
      </c>
      <c r="F10" s="709">
        <v>0</v>
      </c>
      <c r="G10" s="711" t="s">
        <v>281</v>
      </c>
      <c r="H10" s="711" t="s">
        <v>281</v>
      </c>
      <c r="I10" s="713" t="s">
        <v>281</v>
      </c>
      <c r="J10" s="713" t="s">
        <v>281</v>
      </c>
      <c r="K10" s="711" t="s">
        <v>281</v>
      </c>
      <c r="L10" s="711" t="s">
        <v>281</v>
      </c>
      <c r="M10" s="705">
        <f>E10</f>
        <v>0</v>
      </c>
      <c r="N10" s="708">
        <f>F10</f>
        <v>0</v>
      </c>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c r="BY10" s="212"/>
      <c r="BZ10" s="212"/>
      <c r="CA10" s="212"/>
      <c r="CB10" s="212"/>
      <c r="CC10" s="212"/>
      <c r="CD10" s="212"/>
      <c r="CE10" s="212"/>
      <c r="CF10" s="212"/>
      <c r="CG10" s="212"/>
      <c r="CH10" s="212"/>
      <c r="CI10" s="212"/>
      <c r="CJ10" s="212"/>
      <c r="CK10" s="212"/>
      <c r="CL10" s="212"/>
      <c r="CM10" s="212"/>
      <c r="CN10" s="212"/>
      <c r="CO10" s="212"/>
      <c r="CP10" s="212"/>
      <c r="CQ10" s="212"/>
      <c r="CR10" s="212"/>
      <c r="CS10" s="212"/>
      <c r="CT10" s="212"/>
      <c r="CU10" s="212"/>
      <c r="CV10" s="212"/>
      <c r="CW10" s="212"/>
      <c r="CX10" s="212"/>
      <c r="CY10" s="212"/>
      <c r="CZ10" s="212"/>
      <c r="DA10" s="212"/>
      <c r="DB10" s="212"/>
      <c r="DC10" s="212"/>
      <c r="DD10" s="212"/>
      <c r="DE10" s="212"/>
      <c r="DF10" s="212"/>
      <c r="DG10" s="212"/>
      <c r="DH10" s="212"/>
      <c r="DI10" s="212"/>
      <c r="DJ10" s="212"/>
      <c r="DK10" s="212"/>
      <c r="DL10" s="212"/>
      <c r="DM10" s="212"/>
      <c r="DN10" s="212"/>
      <c r="DO10" s="212"/>
      <c r="DP10" s="212"/>
      <c r="DQ10" s="212"/>
      <c r="DR10" s="212"/>
      <c r="DS10" s="212"/>
      <c r="DT10" s="212"/>
      <c r="DU10" s="212"/>
      <c r="DV10" s="212"/>
      <c r="DW10" s="212"/>
      <c r="DX10" s="212"/>
      <c r="DY10" s="212"/>
      <c r="DZ10" s="212"/>
      <c r="EA10" s="212"/>
      <c r="EB10" s="212"/>
      <c r="EC10" s="212"/>
      <c r="ED10" s="212"/>
      <c r="EE10" s="212"/>
      <c r="EF10" s="212"/>
      <c r="EG10" s="212"/>
      <c r="EH10" s="212"/>
      <c r="EI10" s="212"/>
      <c r="EJ10" s="212"/>
      <c r="EK10" s="212"/>
      <c r="EL10" s="212"/>
      <c r="EM10" s="212"/>
      <c r="EN10" s="212"/>
      <c r="EO10" s="212"/>
      <c r="EP10" s="212"/>
      <c r="EQ10" s="212"/>
      <c r="ER10" s="212"/>
      <c r="ES10" s="212"/>
      <c r="ET10" s="212"/>
      <c r="EU10" s="212"/>
      <c r="EV10" s="212"/>
      <c r="EW10" s="212"/>
      <c r="EX10" s="212"/>
      <c r="EY10" s="212"/>
      <c r="EZ10" s="212"/>
      <c r="FA10" s="212"/>
      <c r="FB10" s="212"/>
      <c r="FC10" s="212"/>
      <c r="FD10" s="212"/>
      <c r="FE10" s="212"/>
      <c r="FF10" s="212"/>
      <c r="FG10" s="212"/>
      <c r="FH10" s="212"/>
      <c r="FI10" s="212"/>
      <c r="FJ10" s="212"/>
      <c r="FK10" s="212"/>
      <c r="FL10" s="212"/>
      <c r="FM10" s="212"/>
      <c r="FN10" s="212"/>
      <c r="FO10" s="212"/>
      <c r="FP10" s="212"/>
      <c r="FQ10" s="212"/>
      <c r="FR10" s="212"/>
      <c r="FS10" s="212"/>
      <c r="FT10" s="212"/>
      <c r="FU10" s="212"/>
      <c r="FV10" s="212"/>
      <c r="FW10" s="212"/>
      <c r="FX10" s="212"/>
      <c r="FY10" s="212"/>
      <c r="FZ10" s="212"/>
      <c r="GA10" s="212"/>
      <c r="GB10" s="212"/>
      <c r="GC10" s="212"/>
      <c r="GD10" s="212"/>
      <c r="GE10" s="212"/>
      <c r="GF10" s="212"/>
      <c r="GG10" s="212"/>
      <c r="GH10" s="212"/>
      <c r="GI10" s="212"/>
      <c r="GJ10" s="212"/>
      <c r="GK10" s="212"/>
      <c r="GL10" s="212"/>
      <c r="GM10" s="212"/>
      <c r="GN10" s="212"/>
      <c r="GO10" s="212"/>
      <c r="GP10" s="212"/>
      <c r="GQ10" s="212"/>
      <c r="GR10" s="212"/>
      <c r="GS10" s="212"/>
      <c r="GT10" s="212"/>
      <c r="GU10" s="212"/>
      <c r="GV10" s="212"/>
      <c r="GW10" s="212"/>
      <c r="GX10" s="212"/>
      <c r="GY10" s="212"/>
      <c r="GZ10" s="212"/>
      <c r="HA10" s="212"/>
      <c r="HB10" s="212"/>
      <c r="HC10" s="212"/>
      <c r="HD10" s="212"/>
      <c r="HE10" s="212"/>
      <c r="HF10" s="212"/>
      <c r="HG10" s="212"/>
      <c r="HH10" s="212"/>
      <c r="HI10" s="212"/>
      <c r="HJ10" s="212"/>
      <c r="HK10" s="212"/>
      <c r="HL10" s="212"/>
      <c r="HM10" s="212"/>
      <c r="HN10" s="212"/>
      <c r="HO10" s="212"/>
      <c r="HP10" s="212"/>
      <c r="HQ10" s="212"/>
      <c r="HR10" s="212"/>
      <c r="HS10" s="212"/>
      <c r="HT10" s="212"/>
      <c r="HU10" s="212"/>
      <c r="HV10" s="212"/>
      <c r="HW10" s="212"/>
      <c r="HX10" s="212"/>
      <c r="HY10" s="212"/>
      <c r="HZ10" s="212"/>
      <c r="IA10" s="212"/>
      <c r="IB10" s="212"/>
      <c r="IC10" s="212"/>
      <c r="ID10" s="212"/>
      <c r="IE10" s="212"/>
      <c r="IF10" s="212"/>
      <c r="IG10" s="212"/>
      <c r="IH10" s="212"/>
      <c r="II10" s="212"/>
      <c r="IJ10" s="212"/>
      <c r="IK10" s="212"/>
      <c r="IL10" s="212"/>
      <c r="IM10" s="212"/>
      <c r="IN10" s="212"/>
      <c r="IO10" s="212"/>
      <c r="IP10" s="212"/>
      <c r="IQ10" s="212"/>
      <c r="IR10" s="212"/>
      <c r="IS10" s="212"/>
      <c r="IT10" s="212"/>
      <c r="IU10" s="212"/>
      <c r="IV10" s="212"/>
    </row>
    <row r="11" spans="1:256" ht="31.5" x14ac:dyDescent="0.25">
      <c r="A11" s="39">
        <v>6</v>
      </c>
      <c r="B11" s="312" t="s">
        <v>283</v>
      </c>
      <c r="C11" s="711" t="s">
        <v>281</v>
      </c>
      <c r="D11" s="711" t="s">
        <v>281</v>
      </c>
      <c r="E11" s="709">
        <v>0</v>
      </c>
      <c r="F11" s="709">
        <v>0</v>
      </c>
      <c r="G11" s="710">
        <v>0</v>
      </c>
      <c r="H11" s="710">
        <v>0</v>
      </c>
      <c r="I11" s="714">
        <v>0</v>
      </c>
      <c r="J11" s="714">
        <v>0</v>
      </c>
      <c r="K11" s="715">
        <v>0</v>
      </c>
      <c r="L11" s="715">
        <v>0</v>
      </c>
      <c r="M11" s="705">
        <f>E11+G11+I11+K11</f>
        <v>0</v>
      </c>
      <c r="N11" s="708">
        <f>F11+H11+J11+L11</f>
        <v>0</v>
      </c>
    </row>
    <row r="12" spans="1:256" ht="17.25" customHeight="1" x14ac:dyDescent="0.25">
      <c r="A12" s="39">
        <v>7</v>
      </c>
      <c r="B12" s="312" t="s">
        <v>284</v>
      </c>
      <c r="C12" s="709">
        <v>0</v>
      </c>
      <c r="D12" s="709">
        <v>0</v>
      </c>
      <c r="E12" s="709">
        <v>0</v>
      </c>
      <c r="F12" s="709">
        <v>0</v>
      </c>
      <c r="G12" s="710">
        <v>0</v>
      </c>
      <c r="H12" s="710">
        <v>0</v>
      </c>
      <c r="I12" s="714">
        <v>0</v>
      </c>
      <c r="J12" s="714">
        <v>0</v>
      </c>
      <c r="K12" s="709">
        <v>10390</v>
      </c>
      <c r="L12" s="709">
        <v>58424</v>
      </c>
      <c r="M12" s="705">
        <f>C12+E12+G12+I12+K12</f>
        <v>10390</v>
      </c>
      <c r="N12" s="708">
        <f>D12+F12+H12+J12+L12</f>
        <v>58424</v>
      </c>
    </row>
    <row r="13" spans="1:256" ht="18.75" x14ac:dyDescent="0.25">
      <c r="A13" s="39">
        <v>8</v>
      </c>
      <c r="B13" s="313" t="s">
        <v>82</v>
      </c>
      <c r="C13" s="711" t="s">
        <v>281</v>
      </c>
      <c r="D13" s="711" t="s">
        <v>281</v>
      </c>
      <c r="E13" s="711" t="s">
        <v>281</v>
      </c>
      <c r="F13" s="711" t="s">
        <v>281</v>
      </c>
      <c r="G13" s="710">
        <v>594906</v>
      </c>
      <c r="H13" s="710">
        <v>379657</v>
      </c>
      <c r="I13" s="714">
        <v>43937.31</v>
      </c>
      <c r="J13" s="714">
        <v>43486</v>
      </c>
      <c r="K13" s="716" t="s">
        <v>281</v>
      </c>
      <c r="L13" s="716" t="s">
        <v>281</v>
      </c>
      <c r="M13" s="705">
        <f>G13</f>
        <v>594906</v>
      </c>
      <c r="N13" s="708">
        <f>H13</f>
        <v>379657</v>
      </c>
    </row>
    <row r="14" spans="1:256" ht="19.5" customHeight="1" x14ac:dyDescent="0.25">
      <c r="A14" s="39">
        <v>9</v>
      </c>
      <c r="B14" s="312" t="s">
        <v>24</v>
      </c>
      <c r="C14" s="711" t="s">
        <v>281</v>
      </c>
      <c r="D14" s="711" t="s">
        <v>281</v>
      </c>
      <c r="E14" s="711" t="s">
        <v>281</v>
      </c>
      <c r="F14" s="711" t="s">
        <v>281</v>
      </c>
      <c r="G14" s="710">
        <v>39401.17</v>
      </c>
      <c r="H14" s="710">
        <v>39684.660000000003</v>
      </c>
      <c r="I14" s="717" t="s">
        <v>281</v>
      </c>
      <c r="J14" s="717" t="s">
        <v>281</v>
      </c>
      <c r="K14" s="716" t="s">
        <v>281</v>
      </c>
      <c r="L14" s="716" t="s">
        <v>281</v>
      </c>
      <c r="M14" s="705">
        <f>G14</f>
        <v>39401.17</v>
      </c>
      <c r="N14" s="708">
        <f>H14</f>
        <v>39684.660000000003</v>
      </c>
    </row>
    <row r="15" spans="1:256" ht="18.75" x14ac:dyDescent="0.25">
      <c r="A15" s="39">
        <v>10</v>
      </c>
      <c r="B15" s="312" t="s">
        <v>83</v>
      </c>
      <c r="C15" s="709">
        <v>0</v>
      </c>
      <c r="D15" s="709">
        <v>0</v>
      </c>
      <c r="E15" s="709">
        <v>0</v>
      </c>
      <c r="F15" s="709">
        <v>0</v>
      </c>
      <c r="G15" s="710">
        <v>0</v>
      </c>
      <c r="H15" s="710">
        <v>0</v>
      </c>
      <c r="I15" s="714">
        <v>0</v>
      </c>
      <c r="J15" s="714">
        <v>0</v>
      </c>
      <c r="K15" s="709">
        <v>0</v>
      </c>
      <c r="L15" s="709">
        <v>0</v>
      </c>
      <c r="M15" s="705">
        <f>C15+E15+G15+I15+K15</f>
        <v>0</v>
      </c>
      <c r="N15" s="708">
        <f>D15+F15+H15+J15+L15</f>
        <v>0</v>
      </c>
    </row>
    <row r="16" spans="1:256" ht="31.5" x14ac:dyDescent="0.25">
      <c r="A16" s="39">
        <v>11</v>
      </c>
      <c r="B16" s="310" t="s">
        <v>174</v>
      </c>
      <c r="C16" s="704">
        <v>54224.31</v>
      </c>
      <c r="D16" s="704">
        <v>0</v>
      </c>
      <c r="E16" s="704">
        <v>124237</v>
      </c>
      <c r="F16" s="704">
        <v>74512.44</v>
      </c>
      <c r="G16" s="718">
        <v>542295</v>
      </c>
      <c r="H16" s="718">
        <v>546043</v>
      </c>
      <c r="I16" s="704">
        <v>29062.82</v>
      </c>
      <c r="J16" s="704">
        <v>11613.7</v>
      </c>
      <c r="K16" s="704">
        <v>10385.19</v>
      </c>
      <c r="L16" s="704">
        <v>41669.15</v>
      </c>
      <c r="M16" s="705">
        <f t="shared" ref="M16:N18" si="2">C16+E16+G16+I16+K16</f>
        <v>760204.32</v>
      </c>
      <c r="N16" s="708">
        <f t="shared" si="2"/>
        <v>673838.28999999992</v>
      </c>
    </row>
    <row r="17" spans="1:20" ht="31.5" x14ac:dyDescent="0.25">
      <c r="A17" s="39">
        <v>12</v>
      </c>
      <c r="B17" s="310" t="s">
        <v>25</v>
      </c>
      <c r="C17" s="705">
        <f t="shared" ref="C17:L17" si="3">C6+C7-C16</f>
        <v>2358473.1199999996</v>
      </c>
      <c r="D17" s="705">
        <f t="shared" si="3"/>
        <v>3011578.9799999995</v>
      </c>
      <c r="E17" s="705">
        <f t="shared" si="3"/>
        <v>815286.79</v>
      </c>
      <c r="F17" s="705">
        <f t="shared" si="3"/>
        <v>1993808.5100000002</v>
      </c>
      <c r="G17" s="707">
        <f t="shared" si="3"/>
        <v>505686.07000000007</v>
      </c>
      <c r="H17" s="707">
        <f t="shared" si="3"/>
        <v>378984.7300000001</v>
      </c>
      <c r="I17" s="705">
        <f t="shared" si="3"/>
        <v>14874.489999999998</v>
      </c>
      <c r="J17" s="705">
        <f t="shared" si="3"/>
        <v>46746.789999999994</v>
      </c>
      <c r="K17" s="705">
        <f t="shared" si="3"/>
        <v>27510.159999999996</v>
      </c>
      <c r="L17" s="705">
        <f t="shared" si="3"/>
        <v>44265.01</v>
      </c>
      <c r="M17" s="705">
        <f t="shared" si="2"/>
        <v>3721830.63</v>
      </c>
      <c r="N17" s="708">
        <f t="shared" si="2"/>
        <v>5475384.0200000005</v>
      </c>
    </row>
    <row r="18" spans="1:20" ht="48.75" customHeight="1" thickBot="1" x14ac:dyDescent="0.3">
      <c r="A18" s="213">
        <v>13</v>
      </c>
      <c r="B18" s="314" t="s">
        <v>809</v>
      </c>
      <c r="C18" s="719">
        <v>0</v>
      </c>
      <c r="D18" s="719">
        <v>0</v>
      </c>
      <c r="E18" s="719">
        <v>0</v>
      </c>
      <c r="F18" s="719">
        <v>0</v>
      </c>
      <c r="G18" s="720">
        <v>0</v>
      </c>
      <c r="H18" s="720">
        <v>0</v>
      </c>
      <c r="I18" s="719">
        <v>0</v>
      </c>
      <c r="J18" s="719">
        <v>0</v>
      </c>
      <c r="K18" s="719">
        <v>0</v>
      </c>
      <c r="L18" s="719">
        <v>0</v>
      </c>
      <c r="M18" s="721">
        <f t="shared" si="2"/>
        <v>0</v>
      </c>
      <c r="N18" s="722">
        <f t="shared" si="2"/>
        <v>0</v>
      </c>
    </row>
    <row r="19" spans="1:20" x14ac:dyDescent="0.25">
      <c r="F19" s="450">
        <f>+'T5 - Analýza nákladov'!E92+'T5 - Analýza nákladov'!F92</f>
        <v>349674.35</v>
      </c>
      <c r="H19" s="450">
        <f>'T1-Dotácie podľa DZ'!C16+'T1-Dotácie podľa DZ'!C17</f>
        <v>379657</v>
      </c>
      <c r="I19" s="215"/>
      <c r="J19" s="215"/>
    </row>
    <row r="20" spans="1:20" x14ac:dyDescent="0.25">
      <c r="A20" s="215" t="s">
        <v>84</v>
      </c>
      <c r="B20" s="215"/>
      <c r="C20" s="215"/>
      <c r="E20" s="215"/>
      <c r="F20" s="575" t="s">
        <v>1329</v>
      </c>
      <c r="G20" s="215"/>
      <c r="H20" s="215"/>
      <c r="I20" s="215"/>
      <c r="J20" s="215"/>
      <c r="K20" s="215"/>
      <c r="L20" s="215"/>
      <c r="M20" s="215"/>
      <c r="N20" s="215"/>
    </row>
    <row r="21" spans="1:20" x14ac:dyDescent="0.25">
      <c r="A21" s="215" t="s">
        <v>85</v>
      </c>
      <c r="B21" s="215"/>
      <c r="C21" s="215"/>
      <c r="D21" s="215"/>
      <c r="E21" s="215"/>
      <c r="F21" s="215"/>
      <c r="G21" s="215"/>
      <c r="H21" s="215"/>
      <c r="I21" s="578"/>
      <c r="J21" s="576"/>
      <c r="K21" s="576"/>
      <c r="L21" s="576"/>
      <c r="M21" s="576"/>
      <c r="N21" s="576"/>
      <c r="O21" s="577"/>
      <c r="P21" s="577"/>
      <c r="Q21" s="577"/>
      <c r="R21" s="577"/>
      <c r="S21" s="577"/>
      <c r="T21" s="577"/>
    </row>
    <row r="22" spans="1:20" ht="33" customHeight="1" x14ac:dyDescent="0.25">
      <c r="A22" s="943" t="s">
        <v>86</v>
      </c>
      <c r="B22" s="943"/>
      <c r="C22" s="943"/>
      <c r="D22" s="215"/>
      <c r="E22" s="215"/>
      <c r="F22" s="215"/>
      <c r="G22" s="215"/>
      <c r="H22" s="215"/>
      <c r="I22" s="575"/>
      <c r="J22" s="215"/>
      <c r="K22" s="215"/>
      <c r="L22" s="215"/>
      <c r="M22" s="215"/>
      <c r="N22" s="215"/>
    </row>
    <row r="23" spans="1:20" ht="27.75" customHeight="1" x14ac:dyDescent="0.25">
      <c r="A23" s="940" t="s">
        <v>1332</v>
      </c>
      <c r="B23" s="940"/>
      <c r="C23" s="940"/>
      <c r="D23" s="940"/>
      <c r="E23" s="940"/>
      <c r="F23" s="940"/>
      <c r="G23" s="940"/>
      <c r="H23" s="940"/>
      <c r="I23" s="940"/>
      <c r="J23" s="940"/>
      <c r="K23" s="940"/>
      <c r="L23" s="940"/>
      <c r="M23" s="940"/>
      <c r="N23" s="940"/>
    </row>
  </sheetData>
  <mergeCells count="12">
    <mergeCell ref="A23:N23"/>
    <mergeCell ref="M3:N3"/>
    <mergeCell ref="A22:C22"/>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6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árok20">
    <tabColor indexed="42"/>
    <pageSetUpPr fitToPage="1"/>
  </sheetPr>
  <dimension ref="A1:H26"/>
  <sheetViews>
    <sheetView zoomScale="90" zoomScaleNormal="90" workbookViewId="0">
      <pane xSplit="2" ySplit="4" topLeftCell="C5" activePane="bottomRight" state="frozen"/>
      <selection pane="topRight" activeCell="C1" sqref="C1"/>
      <selection pane="bottomLeft" activeCell="A5" sqref="A5"/>
      <selection pane="bottomRight" activeCell="A26" sqref="A26:D26"/>
    </sheetView>
  </sheetViews>
  <sheetFormatPr defaultColWidth="9.140625" defaultRowHeight="15.75" x14ac:dyDescent="0.2"/>
  <cols>
    <col min="1" max="1" width="10.5703125" style="11" customWidth="1"/>
    <col min="2" max="2" width="43.140625" style="65" customWidth="1"/>
    <col min="3" max="3" width="28.42578125" style="10" customWidth="1"/>
    <col min="4" max="4" width="46.5703125" style="10" customWidth="1"/>
    <col min="5" max="16384" width="9.140625" style="10"/>
  </cols>
  <sheetData>
    <row r="1" spans="1:8" ht="50.1" customHeight="1" thickBot="1" x14ac:dyDescent="0.25">
      <c r="A1" s="790" t="s">
        <v>1219</v>
      </c>
      <c r="B1" s="791"/>
      <c r="C1" s="791"/>
      <c r="D1" s="792"/>
    </row>
    <row r="2" spans="1:8" ht="35.1" customHeight="1" x14ac:dyDescent="0.2">
      <c r="A2" s="787" t="s">
        <v>1252</v>
      </c>
      <c r="B2" s="788"/>
      <c r="C2" s="788"/>
      <c r="D2" s="789"/>
    </row>
    <row r="3" spans="1:8" ht="31.5" x14ac:dyDescent="0.2">
      <c r="A3" s="102" t="s">
        <v>177</v>
      </c>
      <c r="B3" s="90" t="s">
        <v>263</v>
      </c>
      <c r="C3" s="90" t="s">
        <v>1220</v>
      </c>
      <c r="D3" s="32" t="s">
        <v>1003</v>
      </c>
    </row>
    <row r="4" spans="1:8" s="12" customFormat="1" ht="18" customHeight="1" x14ac:dyDescent="0.2">
      <c r="A4" s="98"/>
      <c r="B4" s="101" t="s">
        <v>253</v>
      </c>
      <c r="C4" s="81" t="s">
        <v>254</v>
      </c>
      <c r="D4" s="82" t="s">
        <v>255</v>
      </c>
      <c r="F4" s="10"/>
      <c r="G4" s="10"/>
      <c r="H4" s="10"/>
    </row>
    <row r="5" spans="1:8" s="12" customFormat="1" ht="31.5" x14ac:dyDescent="0.2">
      <c r="A5" s="98">
        <v>1</v>
      </c>
      <c r="B5" s="63" t="s">
        <v>998</v>
      </c>
      <c r="C5" s="621">
        <f>C6+C7+C8+C12+C13+C14+C15+C16+C17+C18+C19+C20+C21</f>
        <v>13320139.500000002</v>
      </c>
      <c r="D5" s="62"/>
      <c r="F5" s="10"/>
      <c r="G5" s="10"/>
      <c r="H5" s="10"/>
    </row>
    <row r="6" spans="1:8" x14ac:dyDescent="0.2">
      <c r="A6" s="98">
        <v>2</v>
      </c>
      <c r="B6" s="499" t="s">
        <v>989</v>
      </c>
      <c r="C6" s="624">
        <v>0</v>
      </c>
      <c r="D6" s="115" t="s">
        <v>1263</v>
      </c>
    </row>
    <row r="7" spans="1:8" x14ac:dyDescent="0.2">
      <c r="A7" s="98" t="s">
        <v>286</v>
      </c>
      <c r="B7" s="625" t="s">
        <v>1261</v>
      </c>
      <c r="C7" s="624">
        <v>4205837.29</v>
      </c>
      <c r="D7" s="115" t="s">
        <v>1262</v>
      </c>
    </row>
    <row r="8" spans="1:8" ht="31.5" x14ac:dyDescent="0.2">
      <c r="A8" s="98">
        <v>3</v>
      </c>
      <c r="B8" s="120" t="s">
        <v>997</v>
      </c>
      <c r="C8" s="621">
        <f>C9+C10+C11</f>
        <v>8494857.120000001</v>
      </c>
      <c r="D8" s="132"/>
    </row>
    <row r="9" spans="1:8" x14ac:dyDescent="0.2">
      <c r="A9" s="98">
        <v>4</v>
      </c>
      <c r="B9" s="501" t="s">
        <v>981</v>
      </c>
      <c r="C9" s="624">
        <v>39067.53</v>
      </c>
      <c r="D9" s="115" t="s">
        <v>1264</v>
      </c>
    </row>
    <row r="10" spans="1:8" x14ac:dyDescent="0.2">
      <c r="A10" s="98">
        <v>5</v>
      </c>
      <c r="B10" s="501" t="s">
        <v>982</v>
      </c>
      <c r="C10" s="624">
        <v>17261.63</v>
      </c>
      <c r="D10" s="115" t="s">
        <v>1265</v>
      </c>
    </row>
    <row r="11" spans="1:8" ht="94.5" x14ac:dyDescent="0.2">
      <c r="A11" s="98">
        <v>6</v>
      </c>
      <c r="B11" s="501" t="s">
        <v>983</v>
      </c>
      <c r="C11" s="624">
        <v>8438527.9600000009</v>
      </c>
      <c r="D11" s="115" t="s">
        <v>1266</v>
      </c>
    </row>
    <row r="12" spans="1:8" x14ac:dyDescent="0.2">
      <c r="A12" s="98">
        <v>7</v>
      </c>
      <c r="B12" s="120" t="s">
        <v>990</v>
      </c>
      <c r="C12" s="624">
        <v>340885.08</v>
      </c>
      <c r="D12" s="115" t="s">
        <v>1267</v>
      </c>
    </row>
    <row r="13" spans="1:8" x14ac:dyDescent="0.2">
      <c r="A13" s="98">
        <v>8</v>
      </c>
      <c r="B13" s="500" t="s">
        <v>984</v>
      </c>
      <c r="C13" s="624">
        <v>0</v>
      </c>
      <c r="D13" s="626" t="s">
        <v>1254</v>
      </c>
    </row>
    <row r="14" spans="1:8" x14ac:dyDescent="0.2">
      <c r="A14" s="98">
        <v>9</v>
      </c>
      <c r="B14" s="500" t="s">
        <v>985</v>
      </c>
      <c r="C14" s="624">
        <v>0</v>
      </c>
      <c r="D14" s="626" t="s">
        <v>1254</v>
      </c>
    </row>
    <row r="15" spans="1:8" x14ac:dyDescent="0.2">
      <c r="A15" s="98">
        <v>10</v>
      </c>
      <c r="B15" s="500" t="s">
        <v>986</v>
      </c>
      <c r="C15" s="624">
        <v>0</v>
      </c>
      <c r="D15" s="626" t="s">
        <v>1254</v>
      </c>
    </row>
    <row r="16" spans="1:8" ht="31.5" x14ac:dyDescent="0.2">
      <c r="A16" s="98">
        <v>11</v>
      </c>
      <c r="B16" s="500" t="s">
        <v>987</v>
      </c>
      <c r="C16" s="624">
        <v>0</v>
      </c>
      <c r="D16" s="626" t="s">
        <v>1254</v>
      </c>
    </row>
    <row r="17" spans="1:4" x14ac:dyDescent="0.2">
      <c r="A17" s="98">
        <v>12</v>
      </c>
      <c r="B17" s="500" t="s">
        <v>988</v>
      </c>
      <c r="C17" s="624">
        <v>0</v>
      </c>
      <c r="D17" s="626" t="s">
        <v>1254</v>
      </c>
    </row>
    <row r="18" spans="1:4" x14ac:dyDescent="0.2">
      <c r="A18" s="98">
        <v>13</v>
      </c>
      <c r="B18" s="500" t="s">
        <v>991</v>
      </c>
      <c r="C18" s="624">
        <v>69074.3</v>
      </c>
      <c r="D18" s="115" t="s">
        <v>1268</v>
      </c>
    </row>
    <row r="19" spans="1:4" x14ac:dyDescent="0.2">
      <c r="A19" s="98">
        <v>14</v>
      </c>
      <c r="B19" s="120" t="s">
        <v>992</v>
      </c>
      <c r="C19" s="624">
        <v>209485.71</v>
      </c>
      <c r="D19" s="115" t="s">
        <v>1269</v>
      </c>
    </row>
    <row r="20" spans="1:4" x14ac:dyDescent="0.2">
      <c r="A20" s="98">
        <v>15</v>
      </c>
      <c r="B20" s="360" t="s">
        <v>993</v>
      </c>
      <c r="C20" s="624">
        <v>0</v>
      </c>
      <c r="D20" s="626" t="s">
        <v>1254</v>
      </c>
    </row>
    <row r="21" spans="1:4" x14ac:dyDescent="0.2">
      <c r="A21" s="98">
        <v>16</v>
      </c>
      <c r="B21" s="120" t="s">
        <v>994</v>
      </c>
      <c r="C21" s="624">
        <v>0</v>
      </c>
      <c r="D21" s="626" t="s">
        <v>1254</v>
      </c>
    </row>
    <row r="22" spans="1:4" ht="47.25" x14ac:dyDescent="0.2">
      <c r="A22" s="98">
        <v>17</v>
      </c>
      <c r="B22" s="120" t="s">
        <v>996</v>
      </c>
      <c r="C22" s="627">
        <v>0</v>
      </c>
      <c r="D22" s="133" t="s">
        <v>1272</v>
      </c>
    </row>
    <row r="23" spans="1:4" ht="47.25" x14ac:dyDescent="0.2">
      <c r="A23" s="498">
        <v>18</v>
      </c>
      <c r="B23" s="503" t="s">
        <v>995</v>
      </c>
      <c r="C23" s="627">
        <v>0</v>
      </c>
      <c r="D23" s="133" t="s">
        <v>1270</v>
      </c>
    </row>
    <row r="24" spans="1:4" x14ac:dyDescent="0.2">
      <c r="A24" s="498">
        <v>19</v>
      </c>
      <c r="B24" s="103" t="s">
        <v>680</v>
      </c>
      <c r="C24" s="627">
        <v>0</v>
      </c>
      <c r="D24" s="626" t="s">
        <v>1254</v>
      </c>
    </row>
    <row r="25" spans="1:4" ht="32.25" thickBot="1" x14ac:dyDescent="0.25">
      <c r="A25" s="99">
        <v>20</v>
      </c>
      <c r="B25" s="74" t="s">
        <v>999</v>
      </c>
      <c r="C25" s="359">
        <f>+C5+C23+C24</f>
        <v>13320139.500000002</v>
      </c>
      <c r="D25" s="72"/>
    </row>
    <row r="26" spans="1:4" x14ac:dyDescent="0.2">
      <c r="A26" s="955" t="s">
        <v>1271</v>
      </c>
      <c r="B26" s="955"/>
      <c r="C26" s="955"/>
      <c r="D26" s="955"/>
    </row>
  </sheetData>
  <mergeCells count="3">
    <mergeCell ref="A1:D1"/>
    <mergeCell ref="A2:D2"/>
    <mergeCell ref="A26:D26"/>
  </mergeCells>
  <phoneticPr fontId="0" type="noConversion"/>
  <printOptions gridLines="1"/>
  <pageMargins left="0.74803149606299213" right="0.74803149606299213" top="0.98425196850393704" bottom="0.79" header="0.51181102362204722" footer="0.51181102362204722"/>
  <pageSetup paperSize="9" scale="7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CFFCC"/>
    <pageSetUpPr fitToPage="1"/>
  </sheetPr>
  <dimension ref="A1:K38"/>
  <sheetViews>
    <sheetView zoomScale="90" zoomScaleNormal="90" workbookViewId="0">
      <pane xSplit="2" ySplit="5" topLeftCell="C6" activePane="bottomRight" state="frozen"/>
      <selection pane="topRight" activeCell="C1" sqref="C1"/>
      <selection pane="bottomLeft" activeCell="A6" sqref="A6"/>
      <selection pane="bottomRight" activeCell="L24" sqref="L24"/>
    </sheetView>
  </sheetViews>
  <sheetFormatPr defaultColWidth="9.140625" defaultRowHeight="15.75" x14ac:dyDescent="0.2"/>
  <cols>
    <col min="1" max="1" width="7.7109375" style="18" customWidth="1"/>
    <col min="2" max="2" width="47.5703125" style="19" customWidth="1"/>
    <col min="3" max="3" width="17.85546875" style="20" customWidth="1"/>
    <col min="4" max="4" width="16.85546875" style="20" customWidth="1"/>
    <col min="5" max="5" width="17.140625" style="20" customWidth="1"/>
    <col min="6" max="6" width="18.140625" style="20" customWidth="1"/>
    <col min="7" max="7" width="17.42578125" style="20" customWidth="1"/>
    <col min="8" max="8" width="17" style="20" customWidth="1"/>
    <col min="9" max="9" width="11.28515625" style="20" customWidth="1"/>
    <col min="10" max="16384" width="9.140625" style="20"/>
  </cols>
  <sheetData>
    <row r="1" spans="1:11" s="24" customFormat="1" ht="69" customHeight="1" thickBot="1" x14ac:dyDescent="0.25">
      <c r="A1" s="956" t="s">
        <v>1221</v>
      </c>
      <c r="B1" s="957"/>
      <c r="C1" s="957"/>
      <c r="D1" s="957"/>
      <c r="E1" s="957"/>
      <c r="F1" s="957"/>
      <c r="G1" s="957"/>
      <c r="H1" s="958"/>
      <c r="I1" s="244"/>
    </row>
    <row r="2" spans="1:11" s="24" customFormat="1" ht="35.1" customHeight="1" x14ac:dyDescent="0.2">
      <c r="A2" s="828" t="s">
        <v>1250</v>
      </c>
      <c r="B2" s="829"/>
      <c r="C2" s="829"/>
      <c r="D2" s="829"/>
      <c r="E2" s="829"/>
      <c r="F2" s="829"/>
      <c r="G2" s="829"/>
      <c r="H2" s="830"/>
    </row>
    <row r="3" spans="1:11" ht="27" customHeight="1" x14ac:dyDescent="0.2">
      <c r="A3" s="889" t="s">
        <v>177</v>
      </c>
      <c r="B3" s="807" t="s">
        <v>295</v>
      </c>
      <c r="C3" s="835" t="s">
        <v>271</v>
      </c>
      <c r="D3" s="835"/>
      <c r="E3" s="835" t="s">
        <v>272</v>
      </c>
      <c r="F3" s="835"/>
      <c r="G3" s="959" t="s">
        <v>199</v>
      </c>
      <c r="H3" s="960"/>
    </row>
    <row r="4" spans="1:11" ht="33" customHeight="1" x14ac:dyDescent="0.2">
      <c r="A4" s="805"/>
      <c r="B4" s="841"/>
      <c r="C4" s="511" t="s">
        <v>67</v>
      </c>
      <c r="D4" s="511" t="s">
        <v>167</v>
      </c>
      <c r="E4" s="511" t="s">
        <v>67</v>
      </c>
      <c r="F4" s="511" t="s">
        <v>167</v>
      </c>
      <c r="G4" s="511" t="s">
        <v>67</v>
      </c>
      <c r="H4" s="513" t="s">
        <v>167</v>
      </c>
    </row>
    <row r="5" spans="1:11" ht="21.6" customHeight="1" x14ac:dyDescent="0.2">
      <c r="A5" s="510"/>
      <c r="B5" s="512"/>
      <c r="C5" s="40" t="s">
        <v>253</v>
      </c>
      <c r="D5" s="40" t="s">
        <v>254</v>
      </c>
      <c r="E5" s="40" t="s">
        <v>255</v>
      </c>
      <c r="F5" s="40" t="s">
        <v>262</v>
      </c>
      <c r="G5" s="40" t="s">
        <v>32</v>
      </c>
      <c r="H5" s="245" t="s">
        <v>33</v>
      </c>
    </row>
    <row r="6" spans="1:11" ht="18" customHeight="1" x14ac:dyDescent="0.2">
      <c r="A6" s="246">
        <v>1</v>
      </c>
      <c r="B6" s="464" t="s">
        <v>954</v>
      </c>
      <c r="C6" s="723">
        <f>C7</f>
        <v>0</v>
      </c>
      <c r="D6" s="723">
        <f>D8</f>
        <v>0</v>
      </c>
      <c r="E6" s="723">
        <f>E7</f>
        <v>0</v>
      </c>
      <c r="F6" s="723">
        <f>F8</f>
        <v>0</v>
      </c>
      <c r="G6" s="723">
        <f>C6+E6</f>
        <v>0</v>
      </c>
      <c r="H6" s="724">
        <f>D6+F6</f>
        <v>0</v>
      </c>
      <c r="K6" s="407"/>
    </row>
    <row r="7" spans="1:11" ht="18" customHeight="1" x14ac:dyDescent="0.2">
      <c r="A7" s="246">
        <v>2</v>
      </c>
      <c r="B7" s="465" t="s">
        <v>1006</v>
      </c>
      <c r="C7" s="725">
        <v>0</v>
      </c>
      <c r="D7" s="726" t="s">
        <v>740</v>
      </c>
      <c r="E7" s="725">
        <v>0</v>
      </c>
      <c r="F7" s="726" t="s">
        <v>740</v>
      </c>
      <c r="G7" s="727">
        <f t="shared" ref="G7" si="0">C7+E7</f>
        <v>0</v>
      </c>
      <c r="H7" s="728" t="s">
        <v>740</v>
      </c>
      <c r="K7" s="407"/>
    </row>
    <row r="8" spans="1:11" ht="18" customHeight="1" x14ac:dyDescent="0.2">
      <c r="A8" s="246">
        <f t="shared" ref="A8:A11" si="1">A7+1</f>
        <v>3</v>
      </c>
      <c r="B8" s="465" t="s">
        <v>1007</v>
      </c>
      <c r="C8" s="726" t="s">
        <v>740</v>
      </c>
      <c r="D8" s="725">
        <v>0</v>
      </c>
      <c r="E8" s="726" t="s">
        <v>740</v>
      </c>
      <c r="F8" s="725">
        <v>0</v>
      </c>
      <c r="G8" s="729" t="s">
        <v>740</v>
      </c>
      <c r="H8" s="730">
        <f t="shared" ref="H8:H11" si="2">D8+F8</f>
        <v>0</v>
      </c>
      <c r="I8" s="407"/>
      <c r="J8" s="407"/>
      <c r="K8" s="407"/>
    </row>
    <row r="9" spans="1:11" ht="18" customHeight="1" x14ac:dyDescent="0.2">
      <c r="A9" s="246">
        <f t="shared" si="1"/>
        <v>4</v>
      </c>
      <c r="B9" s="464" t="s">
        <v>955</v>
      </c>
      <c r="C9" s="723">
        <f>SUM(C10:C11)</f>
        <v>0</v>
      </c>
      <c r="D9" s="723">
        <f>SUM(D10:D11)</f>
        <v>0</v>
      </c>
      <c r="E9" s="723">
        <f>SUM(E10:E11)</f>
        <v>0</v>
      </c>
      <c r="F9" s="723">
        <f>SUM(F10:F11)</f>
        <v>0</v>
      </c>
      <c r="G9" s="723">
        <f>C9+E9</f>
        <v>0</v>
      </c>
      <c r="H9" s="724">
        <f t="shared" si="2"/>
        <v>0</v>
      </c>
      <c r="I9" s="407"/>
      <c r="J9" s="407"/>
      <c r="K9" s="407"/>
    </row>
    <row r="10" spans="1:11" ht="18" customHeight="1" x14ac:dyDescent="0.2">
      <c r="A10" s="246">
        <f t="shared" si="1"/>
        <v>5</v>
      </c>
      <c r="B10" s="465" t="s">
        <v>1008</v>
      </c>
      <c r="C10" s="725">
        <v>0</v>
      </c>
      <c r="D10" s="726" t="s">
        <v>740</v>
      </c>
      <c r="E10" s="725">
        <v>0</v>
      </c>
      <c r="F10" s="726" t="s">
        <v>740</v>
      </c>
      <c r="G10" s="727">
        <f>C10+E10</f>
        <v>0</v>
      </c>
      <c r="H10" s="728" t="s">
        <v>740</v>
      </c>
      <c r="I10" s="407"/>
      <c r="J10" s="407"/>
      <c r="K10" s="407"/>
    </row>
    <row r="11" spans="1:11" ht="18" customHeight="1" x14ac:dyDescent="0.2">
      <c r="A11" s="246">
        <f t="shared" si="1"/>
        <v>6</v>
      </c>
      <c r="B11" s="465" t="s">
        <v>1009</v>
      </c>
      <c r="C11" s="726" t="s">
        <v>740</v>
      </c>
      <c r="D11" s="725">
        <v>0</v>
      </c>
      <c r="E11" s="726" t="s">
        <v>740</v>
      </c>
      <c r="F11" s="725">
        <v>0</v>
      </c>
      <c r="G11" s="729" t="s">
        <v>740</v>
      </c>
      <c r="H11" s="730">
        <f t="shared" si="2"/>
        <v>0</v>
      </c>
      <c r="I11" s="514"/>
      <c r="J11" s="407"/>
      <c r="K11" s="407"/>
    </row>
    <row r="12" spans="1:11" ht="18" customHeight="1" x14ac:dyDescent="0.2">
      <c r="A12" s="246">
        <v>7</v>
      </c>
      <c r="B12" s="464" t="s">
        <v>912</v>
      </c>
      <c r="C12" s="723">
        <f>SUM(C13:C14)</f>
        <v>0</v>
      </c>
      <c r="D12" s="723">
        <f t="shared" ref="D12:F12" si="3">SUM(D13:D14)</f>
        <v>0</v>
      </c>
      <c r="E12" s="723">
        <f t="shared" si="3"/>
        <v>0</v>
      </c>
      <c r="F12" s="723">
        <f t="shared" si="3"/>
        <v>0</v>
      </c>
      <c r="G12" s="723">
        <f>C12+E12</f>
        <v>0</v>
      </c>
      <c r="H12" s="724">
        <f>D12+F12</f>
        <v>0</v>
      </c>
      <c r="I12" s="515"/>
      <c r="J12" s="407"/>
      <c r="K12" s="407"/>
    </row>
    <row r="13" spans="1:11" ht="18" customHeight="1" x14ac:dyDescent="0.2">
      <c r="A13" s="246">
        <v>8</v>
      </c>
      <c r="B13" s="465" t="s">
        <v>914</v>
      </c>
      <c r="C13" s="726">
        <v>0</v>
      </c>
      <c r="D13" s="726" t="s">
        <v>740</v>
      </c>
      <c r="E13" s="726">
        <v>0</v>
      </c>
      <c r="F13" s="726" t="s">
        <v>740</v>
      </c>
      <c r="G13" s="727">
        <f>C13+E13</f>
        <v>0</v>
      </c>
      <c r="H13" s="728" t="s">
        <v>740</v>
      </c>
      <c r="I13" s="515"/>
      <c r="J13" s="407"/>
      <c r="K13" s="407"/>
    </row>
    <row r="14" spans="1:11" ht="18" customHeight="1" x14ac:dyDescent="0.2">
      <c r="A14" s="246">
        <v>9</v>
      </c>
      <c r="B14" s="465" t="s">
        <v>915</v>
      </c>
      <c r="C14" s="726" t="s">
        <v>740</v>
      </c>
      <c r="D14" s="725">
        <v>0</v>
      </c>
      <c r="E14" s="726" t="s">
        <v>740</v>
      </c>
      <c r="F14" s="725">
        <v>0</v>
      </c>
      <c r="G14" s="729" t="s">
        <v>740</v>
      </c>
      <c r="H14" s="730">
        <f>D14+F14</f>
        <v>0</v>
      </c>
      <c r="I14" s="515"/>
      <c r="J14" s="407"/>
      <c r="K14" s="407"/>
    </row>
    <row r="15" spans="1:11" ht="18" customHeight="1" x14ac:dyDescent="0.2">
      <c r="A15" s="246">
        <v>10</v>
      </c>
      <c r="B15" s="197" t="s">
        <v>913</v>
      </c>
      <c r="C15" s="723">
        <f>SUM(C16:C17)</f>
        <v>0</v>
      </c>
      <c r="D15" s="723">
        <f t="shared" ref="D15:F15" si="4">SUM(D16:D17)</f>
        <v>0</v>
      </c>
      <c r="E15" s="723">
        <f t="shared" si="4"/>
        <v>0</v>
      </c>
      <c r="F15" s="723">
        <f t="shared" si="4"/>
        <v>0</v>
      </c>
      <c r="G15" s="723">
        <f>C15+E15</f>
        <v>0</v>
      </c>
      <c r="H15" s="724">
        <f>D15+F15</f>
        <v>0</v>
      </c>
      <c r="I15" s="515"/>
      <c r="J15" s="407"/>
      <c r="K15" s="407"/>
    </row>
    <row r="16" spans="1:11" ht="18" customHeight="1" x14ac:dyDescent="0.2">
      <c r="A16" s="246">
        <v>11</v>
      </c>
      <c r="B16" s="198" t="s">
        <v>1010</v>
      </c>
      <c r="C16" s="726">
        <v>0</v>
      </c>
      <c r="D16" s="726" t="s">
        <v>740</v>
      </c>
      <c r="E16" s="726">
        <v>0</v>
      </c>
      <c r="F16" s="726" t="s">
        <v>740</v>
      </c>
      <c r="G16" s="727">
        <f>C16+E16</f>
        <v>0</v>
      </c>
      <c r="H16" s="728" t="s">
        <v>740</v>
      </c>
      <c r="I16" s="515"/>
      <c r="J16" s="407"/>
      <c r="K16" s="407"/>
    </row>
    <row r="17" spans="1:11" ht="18" customHeight="1" x14ac:dyDescent="0.2">
      <c r="A17" s="246">
        <v>12</v>
      </c>
      <c r="B17" s="198" t="s">
        <v>1011</v>
      </c>
      <c r="C17" s="726" t="s">
        <v>740</v>
      </c>
      <c r="D17" s="725">
        <v>0</v>
      </c>
      <c r="E17" s="726" t="s">
        <v>740</v>
      </c>
      <c r="F17" s="725">
        <v>0</v>
      </c>
      <c r="G17" s="729" t="s">
        <v>740</v>
      </c>
      <c r="H17" s="730">
        <f>D17+F17</f>
        <v>0</v>
      </c>
      <c r="I17" s="515"/>
      <c r="J17" s="407"/>
      <c r="K17" s="407"/>
    </row>
    <row r="18" spans="1:11" ht="44.25" customHeight="1" x14ac:dyDescent="0.2">
      <c r="A18" s="246">
        <v>13</v>
      </c>
      <c r="B18" s="464" t="s">
        <v>1023</v>
      </c>
      <c r="C18" s="723">
        <f>C6+C9+C12+C15</f>
        <v>0</v>
      </c>
      <c r="D18" s="723">
        <f>D6+D9+D12+D15</f>
        <v>0</v>
      </c>
      <c r="E18" s="723">
        <f>E6+E9+E12+E15</f>
        <v>0</v>
      </c>
      <c r="F18" s="723">
        <f t="shared" ref="F18" si="5">F6+F9+F12+F15</f>
        <v>0</v>
      </c>
      <c r="G18" s="723">
        <f>C18+E18</f>
        <v>0</v>
      </c>
      <c r="H18" s="723">
        <f>D18+F18</f>
        <v>0</v>
      </c>
      <c r="I18" s="515"/>
      <c r="J18" s="407"/>
      <c r="K18" s="407"/>
    </row>
    <row r="19" spans="1:11" ht="45" customHeight="1" x14ac:dyDescent="0.2">
      <c r="A19" s="246">
        <v>14</v>
      </c>
      <c r="B19" s="464" t="s">
        <v>1022</v>
      </c>
      <c r="C19" s="723">
        <f>C20+C23+C26</f>
        <v>148057.95000000001</v>
      </c>
      <c r="D19" s="723">
        <f t="shared" ref="D19:F19" si="6">D20+D23+D26</f>
        <v>12993.99</v>
      </c>
      <c r="E19" s="723">
        <f t="shared" si="6"/>
        <v>0</v>
      </c>
      <c r="F19" s="723">
        <f t="shared" si="6"/>
        <v>0</v>
      </c>
      <c r="G19" s="723">
        <f>C19+E19</f>
        <v>148057.95000000001</v>
      </c>
      <c r="H19" s="723">
        <f>D19+F19</f>
        <v>12993.99</v>
      </c>
      <c r="I19" s="515"/>
      <c r="J19" s="407"/>
      <c r="K19" s="407"/>
    </row>
    <row r="20" spans="1:11" ht="18" customHeight="1" x14ac:dyDescent="0.2">
      <c r="A20" s="246">
        <v>15</v>
      </c>
      <c r="B20" s="197" t="s">
        <v>1005</v>
      </c>
      <c r="C20" s="723">
        <f>SUM(C21:C22)</f>
        <v>0</v>
      </c>
      <c r="D20" s="723">
        <f t="shared" ref="D20:F20" si="7">SUM(D21:D22)</f>
        <v>0</v>
      </c>
      <c r="E20" s="723">
        <f t="shared" si="7"/>
        <v>0</v>
      </c>
      <c r="F20" s="723">
        <f t="shared" si="7"/>
        <v>0</v>
      </c>
      <c r="G20" s="723">
        <f>SUM(G21:G22)</f>
        <v>0</v>
      </c>
      <c r="H20" s="724">
        <f t="shared" ref="H20" si="8">SUM(H21:H22)</f>
        <v>0</v>
      </c>
      <c r="I20" s="515"/>
      <c r="J20" s="407"/>
      <c r="K20" s="407"/>
    </row>
    <row r="21" spans="1:11" ht="18" customHeight="1" x14ac:dyDescent="0.2">
      <c r="A21" s="246">
        <v>16</v>
      </c>
      <c r="B21" s="198" t="s">
        <v>1012</v>
      </c>
      <c r="C21" s="731">
        <v>0</v>
      </c>
      <c r="D21" s="726" t="s">
        <v>740</v>
      </c>
      <c r="E21" s="731">
        <v>0</v>
      </c>
      <c r="F21" s="726" t="s">
        <v>740</v>
      </c>
      <c r="G21" s="727">
        <f t="shared" ref="G21:H28" si="9">C21+E21</f>
        <v>0</v>
      </c>
      <c r="H21" s="728" t="s">
        <v>740</v>
      </c>
      <c r="I21" s="408"/>
      <c r="J21" s="407"/>
      <c r="K21" s="407"/>
    </row>
    <row r="22" spans="1:11" ht="18" customHeight="1" x14ac:dyDescent="0.2">
      <c r="A22" s="246">
        <v>17</v>
      </c>
      <c r="B22" s="198" t="s">
        <v>1013</v>
      </c>
      <c r="C22" s="726" t="s">
        <v>740</v>
      </c>
      <c r="D22" s="731">
        <v>0</v>
      </c>
      <c r="E22" s="726" t="s">
        <v>740</v>
      </c>
      <c r="F22" s="731">
        <v>0</v>
      </c>
      <c r="G22" s="729" t="s">
        <v>740</v>
      </c>
      <c r="H22" s="730">
        <f t="shared" si="9"/>
        <v>0</v>
      </c>
      <c r="I22" s="408"/>
      <c r="J22" s="407"/>
      <c r="K22" s="407"/>
    </row>
    <row r="23" spans="1:11" ht="18" customHeight="1" x14ac:dyDescent="0.2">
      <c r="A23" s="246">
        <v>18</v>
      </c>
      <c r="B23" s="502" t="s">
        <v>1014</v>
      </c>
      <c r="C23" s="723">
        <f>SUM(C24:C25)</f>
        <v>148057.95000000001</v>
      </c>
      <c r="D23" s="723">
        <f t="shared" ref="D23:H23" si="10">SUM(D24:D25)</f>
        <v>12993.99</v>
      </c>
      <c r="E23" s="723">
        <f t="shared" si="10"/>
        <v>0</v>
      </c>
      <c r="F23" s="723">
        <f t="shared" si="10"/>
        <v>0</v>
      </c>
      <c r="G23" s="723">
        <f t="shared" si="10"/>
        <v>0</v>
      </c>
      <c r="H23" s="724">
        <f t="shared" si="10"/>
        <v>12993.99</v>
      </c>
      <c r="I23" s="407"/>
      <c r="J23" s="407"/>
      <c r="K23" s="407"/>
    </row>
    <row r="24" spans="1:11" ht="18" customHeight="1" x14ac:dyDescent="0.2">
      <c r="A24" s="409">
        <v>19</v>
      </c>
      <c r="B24" s="198" t="s">
        <v>1015</v>
      </c>
      <c r="C24" s="731">
        <v>148057.95000000001</v>
      </c>
      <c r="D24" s="726" t="s">
        <v>740</v>
      </c>
      <c r="E24" s="731">
        <v>0</v>
      </c>
      <c r="F24" s="726" t="s">
        <v>740</v>
      </c>
      <c r="G24" s="727"/>
      <c r="H24" s="728" t="s">
        <v>740</v>
      </c>
      <c r="I24" s="407"/>
      <c r="J24" s="407"/>
      <c r="K24" s="407"/>
    </row>
    <row r="25" spans="1:11" ht="18" customHeight="1" x14ac:dyDescent="0.2">
      <c r="A25" s="246">
        <v>20</v>
      </c>
      <c r="B25" s="198" t="s">
        <v>1016</v>
      </c>
      <c r="C25" s="726" t="s">
        <v>740</v>
      </c>
      <c r="D25" s="731">
        <v>12993.99</v>
      </c>
      <c r="E25" s="726" t="s">
        <v>740</v>
      </c>
      <c r="F25" s="731">
        <v>0</v>
      </c>
      <c r="G25" s="729" t="s">
        <v>740</v>
      </c>
      <c r="H25" s="730">
        <f t="shared" si="9"/>
        <v>12993.99</v>
      </c>
      <c r="I25" s="407"/>
      <c r="J25" s="407"/>
      <c r="K25" s="407"/>
    </row>
    <row r="26" spans="1:11" ht="18" customHeight="1" x14ac:dyDescent="0.2">
      <c r="A26" s="409">
        <v>21</v>
      </c>
      <c r="B26" s="502" t="s">
        <v>1017</v>
      </c>
      <c r="C26" s="723">
        <f>SUM(C28)</f>
        <v>0</v>
      </c>
      <c r="D26" s="723">
        <f t="shared" ref="D26:H26" si="11">SUM(D28)</f>
        <v>0</v>
      </c>
      <c r="E26" s="723">
        <f t="shared" si="11"/>
        <v>0</v>
      </c>
      <c r="F26" s="723">
        <f t="shared" si="11"/>
        <v>0</v>
      </c>
      <c r="G26" s="723">
        <f t="shared" si="11"/>
        <v>0</v>
      </c>
      <c r="H26" s="724">
        <f t="shared" si="11"/>
        <v>0</v>
      </c>
      <c r="I26" s="407"/>
      <c r="J26" s="407"/>
      <c r="K26" s="407"/>
    </row>
    <row r="27" spans="1:11" ht="18" customHeight="1" x14ac:dyDescent="0.2">
      <c r="A27" s="246">
        <v>22</v>
      </c>
      <c r="B27" s="198" t="s">
        <v>1018</v>
      </c>
      <c r="C27" s="731">
        <v>0</v>
      </c>
      <c r="D27" s="726" t="s">
        <v>740</v>
      </c>
      <c r="E27" s="731">
        <v>0</v>
      </c>
      <c r="F27" s="726" t="s">
        <v>740</v>
      </c>
      <c r="G27" s="727">
        <f t="shared" si="9"/>
        <v>0</v>
      </c>
      <c r="H27" s="728" t="s">
        <v>740</v>
      </c>
      <c r="I27" s="407"/>
      <c r="J27" s="407"/>
      <c r="K27" s="407"/>
    </row>
    <row r="28" spans="1:11" ht="18" customHeight="1" x14ac:dyDescent="0.2">
      <c r="A28" s="409">
        <v>23</v>
      </c>
      <c r="B28" s="516" t="s">
        <v>1019</v>
      </c>
      <c r="C28" s="726" t="s">
        <v>740</v>
      </c>
      <c r="D28" s="725">
        <v>0</v>
      </c>
      <c r="E28" s="726" t="s">
        <v>740</v>
      </c>
      <c r="F28" s="725">
        <v>0</v>
      </c>
      <c r="G28" s="729" t="s">
        <v>740</v>
      </c>
      <c r="H28" s="730">
        <f t="shared" si="9"/>
        <v>0</v>
      </c>
      <c r="I28" s="407"/>
      <c r="J28" s="407"/>
      <c r="K28" s="407"/>
    </row>
    <row r="29" spans="1:11" ht="18" customHeight="1" x14ac:dyDescent="0.2">
      <c r="A29" s="409" t="s">
        <v>1027</v>
      </c>
      <c r="B29" s="198" t="s">
        <v>1260</v>
      </c>
      <c r="C29" s="732"/>
      <c r="D29" s="731"/>
      <c r="E29" s="732"/>
      <c r="F29" s="731"/>
      <c r="G29" s="731"/>
      <c r="H29" s="733"/>
      <c r="I29" s="407"/>
      <c r="J29" s="407"/>
      <c r="K29" s="407"/>
    </row>
    <row r="30" spans="1:11" ht="18" customHeight="1" x14ac:dyDescent="0.2">
      <c r="A30" s="409" t="s">
        <v>1028</v>
      </c>
      <c r="B30" s="198" t="s">
        <v>1260</v>
      </c>
      <c r="C30" s="732"/>
      <c r="D30" s="731"/>
      <c r="E30" s="732"/>
      <c r="F30" s="731"/>
      <c r="G30" s="731"/>
      <c r="H30" s="733"/>
      <c r="I30" s="407"/>
      <c r="J30" s="407"/>
      <c r="K30" s="407"/>
    </row>
    <row r="31" spans="1:11" ht="18" customHeight="1" x14ac:dyDescent="0.2">
      <c r="A31" s="409"/>
      <c r="B31" s="198"/>
      <c r="C31" s="732"/>
      <c r="D31" s="731"/>
      <c r="E31" s="732"/>
      <c r="F31" s="731"/>
      <c r="G31" s="731"/>
      <c r="H31" s="733"/>
      <c r="I31" s="407"/>
      <c r="J31" s="407"/>
      <c r="K31" s="407"/>
    </row>
    <row r="32" spans="1:11" ht="18" customHeight="1" x14ac:dyDescent="0.2">
      <c r="A32" s="409"/>
      <c r="B32" s="198"/>
      <c r="C32" s="732"/>
      <c r="D32" s="731"/>
      <c r="E32" s="732"/>
      <c r="F32" s="731"/>
      <c r="G32" s="731"/>
      <c r="H32" s="733"/>
      <c r="I32" s="407"/>
      <c r="J32" s="407"/>
      <c r="K32" s="407"/>
    </row>
    <row r="33" spans="1:11" ht="18" customHeight="1" x14ac:dyDescent="0.2">
      <c r="A33" s="409"/>
      <c r="B33" s="198"/>
      <c r="C33" s="732"/>
      <c r="D33" s="731"/>
      <c r="E33" s="732"/>
      <c r="F33" s="731"/>
      <c r="G33" s="731"/>
      <c r="H33" s="733"/>
      <c r="I33" s="407"/>
      <c r="J33" s="407"/>
      <c r="K33" s="407"/>
    </row>
    <row r="34" spans="1:11" ht="18" customHeight="1" x14ac:dyDescent="0.2">
      <c r="A34" s="409"/>
      <c r="B34" s="198"/>
      <c r="C34" s="731"/>
      <c r="D34" s="731"/>
      <c r="E34" s="731"/>
      <c r="F34" s="731"/>
      <c r="G34" s="731"/>
      <c r="H34" s="733"/>
      <c r="I34" s="407"/>
      <c r="J34" s="407"/>
      <c r="K34" s="407"/>
    </row>
    <row r="35" spans="1:11" ht="18" customHeight="1" thickBot="1" x14ac:dyDescent="0.25">
      <c r="A35" s="247">
        <v>24</v>
      </c>
      <c r="B35" s="266" t="s">
        <v>1025</v>
      </c>
      <c r="C35" s="734">
        <f>C18+C19</f>
        <v>148057.95000000001</v>
      </c>
      <c r="D35" s="734">
        <f t="shared" ref="D35:H35" si="12">D18+D19</f>
        <v>12993.99</v>
      </c>
      <c r="E35" s="734">
        <f t="shared" si="12"/>
        <v>0</v>
      </c>
      <c r="F35" s="734">
        <f t="shared" si="12"/>
        <v>0</v>
      </c>
      <c r="G35" s="734">
        <f t="shared" si="12"/>
        <v>148057.95000000001</v>
      </c>
      <c r="H35" s="734">
        <f t="shared" si="12"/>
        <v>12993.99</v>
      </c>
      <c r="I35" s="408"/>
      <c r="J35" s="407"/>
      <c r="K35" s="407"/>
    </row>
    <row r="36" spans="1:11" x14ac:dyDescent="0.2">
      <c r="I36" s="408"/>
    </row>
    <row r="37" spans="1:11" x14ac:dyDescent="0.2">
      <c r="A37" s="456" t="s">
        <v>949</v>
      </c>
      <c r="B37" s="457" t="s">
        <v>1024</v>
      </c>
      <c r="C37" s="457"/>
      <c r="D37" s="457"/>
      <c r="I37" s="408"/>
    </row>
    <row r="38" spans="1:11" x14ac:dyDescent="0.2">
      <c r="I38" s="408"/>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61"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árok22">
    <tabColor indexed="42"/>
    <pageSetUpPr fitToPage="1"/>
  </sheetPr>
  <dimension ref="A1:I24"/>
  <sheetViews>
    <sheetView zoomScaleNormal="100" workbookViewId="0">
      <pane xSplit="2" ySplit="4" topLeftCell="C5" activePane="bottomRight" state="frozen"/>
      <selection pane="topRight" activeCell="C1" sqref="C1"/>
      <selection pane="bottomLeft" activeCell="A5" sqref="A5"/>
      <selection pane="bottomRight" activeCell="I10" sqref="I10"/>
    </sheetView>
  </sheetViews>
  <sheetFormatPr defaultColWidth="9.140625" defaultRowHeight="15.75" x14ac:dyDescent="0.25"/>
  <cols>
    <col min="1" max="1" width="9.5703125" style="3" customWidth="1"/>
    <col min="2" max="2" width="58.42578125" style="1" customWidth="1"/>
    <col min="3" max="3" width="22.140625" style="17" customWidth="1"/>
    <col min="4" max="4" width="21.140625" style="17" customWidth="1"/>
    <col min="5" max="5" width="24.140625" style="17" customWidth="1"/>
    <col min="6" max="16384" width="9.140625" style="1"/>
  </cols>
  <sheetData>
    <row r="1" spans="1:9" ht="80.25" customHeight="1" thickBot="1" x14ac:dyDescent="0.3">
      <c r="A1" s="961" t="s">
        <v>1222</v>
      </c>
      <c r="B1" s="962"/>
      <c r="C1" s="962"/>
      <c r="D1" s="962"/>
      <c r="E1" s="963"/>
      <c r="F1" s="6"/>
      <c r="G1" s="6"/>
    </row>
    <row r="2" spans="1:9" ht="35.1" customHeight="1" x14ac:dyDescent="0.25">
      <c r="A2" s="787" t="s">
        <v>1252</v>
      </c>
      <c r="B2" s="788"/>
      <c r="C2" s="788"/>
      <c r="D2" s="788"/>
      <c r="E2" s="789"/>
      <c r="F2" s="6"/>
      <c r="G2" s="6"/>
    </row>
    <row r="3" spans="1:9" s="9" customFormat="1" ht="46.9" customHeight="1" x14ac:dyDescent="0.25">
      <c r="A3" s="296" t="s">
        <v>177</v>
      </c>
      <c r="B3" s="298" t="s">
        <v>295</v>
      </c>
      <c r="C3" s="298" t="s">
        <v>271</v>
      </c>
      <c r="D3" s="298" t="s">
        <v>272</v>
      </c>
      <c r="E3" s="299" t="s">
        <v>185</v>
      </c>
    </row>
    <row r="4" spans="1:9" s="9" customFormat="1" ht="16.5" customHeight="1" x14ac:dyDescent="0.25">
      <c r="A4" s="296"/>
      <c r="B4" s="298"/>
      <c r="C4" s="298" t="s">
        <v>253</v>
      </c>
      <c r="D4" s="298" t="s">
        <v>254</v>
      </c>
      <c r="E4" s="299" t="s">
        <v>29</v>
      </c>
    </row>
    <row r="5" spans="1:9" s="9" customFormat="1" ht="17.45" customHeight="1" x14ac:dyDescent="0.25">
      <c r="A5" s="296"/>
      <c r="B5" s="145" t="s">
        <v>336</v>
      </c>
      <c r="C5" s="61"/>
      <c r="D5" s="61"/>
      <c r="E5" s="123"/>
    </row>
    <row r="6" spans="1:9" s="9" customFormat="1" ht="17.45" customHeight="1" x14ac:dyDescent="0.25">
      <c r="A6" s="122">
        <v>1</v>
      </c>
      <c r="B6" s="100" t="s">
        <v>365</v>
      </c>
      <c r="C6" s="46">
        <f>SUM(C7:C10)</f>
        <v>504519.35</v>
      </c>
      <c r="D6" s="46">
        <f>SUM(D7:D10)</f>
        <v>0</v>
      </c>
      <c r="E6" s="47">
        <f>C6+D6</f>
        <v>504519.35</v>
      </c>
    </row>
    <row r="7" spans="1:9" s="17" customFormat="1" x14ac:dyDescent="0.2">
      <c r="A7" s="28">
        <f>A6+1</f>
        <v>2</v>
      </c>
      <c r="B7" s="120" t="s">
        <v>124</v>
      </c>
      <c r="C7" s="48">
        <v>504519.35</v>
      </c>
      <c r="D7" s="642">
        <v>0</v>
      </c>
      <c r="E7" s="47">
        <f>C7+D7</f>
        <v>504519.35</v>
      </c>
    </row>
    <row r="8" spans="1:9" s="17" customFormat="1" x14ac:dyDescent="0.2">
      <c r="A8" s="28">
        <f>A7+1</f>
        <v>3</v>
      </c>
      <c r="B8" s="120" t="s">
        <v>362</v>
      </c>
      <c r="C8" s="48">
        <v>0</v>
      </c>
      <c r="D8" s="48">
        <v>0</v>
      </c>
      <c r="E8" s="47">
        <f t="shared" ref="E8:E16" si="0">C8+D8</f>
        <v>0</v>
      </c>
      <c r="G8" s="301"/>
    </row>
    <row r="9" spans="1:9" s="17" customFormat="1" x14ac:dyDescent="0.2">
      <c r="A9" s="28">
        <f>A8+1</f>
        <v>4</v>
      </c>
      <c r="B9" s="120"/>
      <c r="C9" s="48">
        <v>0</v>
      </c>
      <c r="D9" s="48">
        <v>0</v>
      </c>
      <c r="E9" s="47">
        <f t="shared" si="0"/>
        <v>0</v>
      </c>
    </row>
    <row r="10" spans="1:9" s="17" customFormat="1" x14ac:dyDescent="0.2">
      <c r="A10" s="28">
        <f>A9+1</f>
        <v>5</v>
      </c>
      <c r="B10" s="120"/>
      <c r="C10" s="48">
        <v>0</v>
      </c>
      <c r="D10" s="48">
        <v>0</v>
      </c>
      <c r="E10" s="47">
        <f t="shared" si="0"/>
        <v>0</v>
      </c>
    </row>
    <row r="11" spans="1:9" s="17" customFormat="1" x14ac:dyDescent="0.2">
      <c r="A11" s="39"/>
      <c r="B11" s="145" t="s">
        <v>679</v>
      </c>
      <c r="C11" s="61"/>
      <c r="D11" s="61"/>
      <c r="E11" s="123"/>
    </row>
    <row r="12" spans="1:9" x14ac:dyDescent="0.25">
      <c r="A12" s="39">
        <v>6</v>
      </c>
      <c r="B12" s="120" t="s">
        <v>16</v>
      </c>
      <c r="C12" s="643">
        <v>0</v>
      </c>
      <c r="D12" s="643">
        <v>0</v>
      </c>
      <c r="E12" s="47">
        <f t="shared" si="0"/>
        <v>0</v>
      </c>
    </row>
    <row r="13" spans="1:9" x14ac:dyDescent="0.25">
      <c r="A13" s="39">
        <v>7</v>
      </c>
      <c r="B13" s="120" t="s">
        <v>17</v>
      </c>
      <c r="C13" s="48">
        <v>19745</v>
      </c>
      <c r="D13" s="48">
        <v>0</v>
      </c>
      <c r="E13" s="47">
        <f t="shared" si="0"/>
        <v>19745</v>
      </c>
    </row>
    <row r="14" spans="1:9" s="41" customFormat="1" x14ac:dyDescent="0.25">
      <c r="A14" s="39"/>
      <c r="B14" s="73"/>
      <c r="C14" s="735"/>
      <c r="D14" s="735"/>
      <c r="E14" s="123"/>
    </row>
    <row r="15" spans="1:9" x14ac:dyDescent="0.25">
      <c r="A15" s="39">
        <v>8</v>
      </c>
      <c r="B15" s="73" t="s">
        <v>366</v>
      </c>
      <c r="C15" s="736">
        <f>SUM(C16:C17)</f>
        <v>0</v>
      </c>
      <c r="D15" s="736">
        <f>SUM(D16:D17)</f>
        <v>0</v>
      </c>
      <c r="E15" s="47">
        <f t="shared" si="0"/>
        <v>0</v>
      </c>
    </row>
    <row r="16" spans="1:9" ht="31.5" x14ac:dyDescent="0.25">
      <c r="A16" s="39" t="s">
        <v>364</v>
      </c>
      <c r="B16" s="272" t="s">
        <v>763</v>
      </c>
      <c r="C16" s="643">
        <v>0</v>
      </c>
      <c r="D16" s="643">
        <v>0</v>
      </c>
      <c r="E16" s="47">
        <f t="shared" si="0"/>
        <v>0</v>
      </c>
      <c r="I16" s="300"/>
    </row>
    <row r="17" spans="1:5" x14ac:dyDescent="0.25">
      <c r="A17" s="39"/>
      <c r="B17" s="73"/>
      <c r="C17" s="735"/>
      <c r="D17" s="735"/>
      <c r="E17" s="123"/>
    </row>
    <row r="18" spans="1:5" ht="16.5" thickBot="1" x14ac:dyDescent="0.3">
      <c r="A18" s="125">
        <v>9</v>
      </c>
      <c r="B18" s="126" t="s">
        <v>652</v>
      </c>
      <c r="C18" s="58">
        <f>C6+C12+C13+C15</f>
        <v>524264.35</v>
      </c>
      <c r="D18" s="58">
        <f>D6+D12+D13+D15</f>
        <v>0</v>
      </c>
      <c r="E18" s="645">
        <f>E6+E12+E13+E15</f>
        <v>524264.35</v>
      </c>
    </row>
    <row r="19" spans="1:5" x14ac:dyDescent="0.25">
      <c r="E19" s="20"/>
    </row>
    <row r="21" spans="1:5" x14ac:dyDescent="0.25">
      <c r="B21" s="194"/>
      <c r="C21" s="3"/>
    </row>
    <row r="22" spans="1:5" x14ac:dyDescent="0.25">
      <c r="B22" s="3"/>
      <c r="C22" s="3"/>
    </row>
    <row r="23" spans="1:5" x14ac:dyDescent="0.25">
      <c r="B23" s="3"/>
      <c r="C23" s="3"/>
    </row>
    <row r="24" spans="1:5" x14ac:dyDescent="0.25">
      <c r="D24" s="301"/>
    </row>
  </sheetData>
  <protectedRanges>
    <protectedRange sqref="C8:D10" name="Rozsah2_1"/>
    <protectedRange sqref="C11:D11" name="Rozsah2_2"/>
  </protectedRanges>
  <mergeCells count="2">
    <mergeCell ref="A1:E1"/>
    <mergeCell ref="A2:E2"/>
  </mergeCells>
  <phoneticPr fontId="6" type="noConversion"/>
  <pageMargins left="0.79" right="0.74803149606299213" top="0.98425196850393704" bottom="0.77" header="0.51181102362204722" footer="0.51181102362204722"/>
  <pageSetup paperSize="9" scale="97"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42"/>
    <pageSetUpPr fitToPage="1"/>
  </sheetPr>
  <dimension ref="A1:G30"/>
  <sheetViews>
    <sheetView zoomScale="90" zoomScaleNormal="90" workbookViewId="0">
      <pane xSplit="2" ySplit="5" topLeftCell="C6" activePane="bottomRight" state="frozen"/>
      <selection pane="topRight" activeCell="C1" sqref="C1"/>
      <selection pane="bottomLeft" activeCell="A6" sqref="A6"/>
      <selection pane="bottomRight" activeCell="G12" sqref="G12"/>
    </sheetView>
  </sheetViews>
  <sheetFormatPr defaultColWidth="9.140625" defaultRowHeight="15.75" x14ac:dyDescent="0.2"/>
  <cols>
    <col min="1" max="1" width="9.140625" style="17"/>
    <col min="2" max="2" width="75.42578125" style="66" customWidth="1"/>
    <col min="3" max="6" width="17.28515625" style="17" customWidth="1"/>
    <col min="7" max="7" width="66.42578125" style="17" customWidth="1"/>
    <col min="8" max="16384" width="9.140625" style="17"/>
  </cols>
  <sheetData>
    <row r="1" spans="1:7" ht="35.1" customHeight="1" thickBot="1" x14ac:dyDescent="0.25">
      <c r="A1" s="784" t="s">
        <v>1223</v>
      </c>
      <c r="B1" s="964"/>
      <c r="C1" s="964"/>
      <c r="D1" s="964"/>
      <c r="E1" s="964"/>
      <c r="F1" s="965"/>
    </row>
    <row r="2" spans="1:7" ht="35.1" customHeight="1" x14ac:dyDescent="0.2">
      <c r="A2" s="828" t="s">
        <v>1252</v>
      </c>
      <c r="B2" s="890"/>
      <c r="C2" s="891" t="s">
        <v>811</v>
      </c>
      <c r="D2" s="891"/>
      <c r="E2" s="891"/>
      <c r="F2" s="892"/>
    </row>
    <row r="3" spans="1:7" ht="22.9" customHeight="1" x14ac:dyDescent="0.2">
      <c r="A3" s="805" t="s">
        <v>177</v>
      </c>
      <c r="B3" s="841" t="s">
        <v>295</v>
      </c>
      <c r="C3" s="840">
        <v>2020</v>
      </c>
      <c r="D3" s="840"/>
      <c r="E3" s="840">
        <v>2021</v>
      </c>
      <c r="F3" s="901"/>
    </row>
    <row r="4" spans="1:7" ht="75" customHeight="1" x14ac:dyDescent="0.2">
      <c r="A4" s="805"/>
      <c r="B4" s="841"/>
      <c r="C4" s="412" t="s">
        <v>37</v>
      </c>
      <c r="D4" s="412" t="s">
        <v>168</v>
      </c>
      <c r="E4" s="412" t="s">
        <v>37</v>
      </c>
      <c r="F4" s="413" t="s">
        <v>169</v>
      </c>
    </row>
    <row r="5" spans="1:7" x14ac:dyDescent="0.2">
      <c r="A5" s="28"/>
      <c r="B5" s="89"/>
      <c r="C5" s="37" t="s">
        <v>253</v>
      </c>
      <c r="D5" s="37" t="s">
        <v>254</v>
      </c>
      <c r="E5" s="37" t="s">
        <v>255</v>
      </c>
      <c r="F5" s="38" t="s">
        <v>262</v>
      </c>
    </row>
    <row r="6" spans="1:7" ht="31.5" x14ac:dyDescent="0.2">
      <c r="A6" s="28">
        <v>1</v>
      </c>
      <c r="B6" s="460" t="s">
        <v>956</v>
      </c>
      <c r="C6" s="737">
        <f>C7+C10+C13+C16+C19+C22</f>
        <v>70455</v>
      </c>
      <c r="D6" s="737">
        <f t="shared" ref="D6:F6" si="0">D7+D10+D13+D16+D19+D22</f>
        <v>391</v>
      </c>
      <c r="E6" s="737">
        <f t="shared" si="0"/>
        <v>84188</v>
      </c>
      <c r="F6" s="737">
        <f t="shared" si="0"/>
        <v>385</v>
      </c>
      <c r="G6" s="337"/>
    </row>
    <row r="7" spans="1:7" x14ac:dyDescent="0.2">
      <c r="A7" s="28">
        <v>2</v>
      </c>
      <c r="B7" s="460" t="s">
        <v>957</v>
      </c>
      <c r="C7" s="737">
        <f>SUM(C8:C9)</f>
        <v>9250</v>
      </c>
      <c r="D7" s="737">
        <f t="shared" ref="D7:F7" si="1">SUM(D8:D9)</f>
        <v>47</v>
      </c>
      <c r="E7" s="737">
        <f t="shared" si="1"/>
        <v>11250</v>
      </c>
      <c r="F7" s="738">
        <f t="shared" si="1"/>
        <v>57</v>
      </c>
      <c r="G7" s="337"/>
    </row>
    <row r="8" spans="1:7" x14ac:dyDescent="0.2">
      <c r="A8" s="28">
        <v>3</v>
      </c>
      <c r="B8" s="459" t="s">
        <v>49</v>
      </c>
      <c r="C8" s="739">
        <v>9250</v>
      </c>
      <c r="D8" s="739">
        <v>47</v>
      </c>
      <c r="E8" s="739">
        <v>11250</v>
      </c>
      <c r="F8" s="740">
        <v>57</v>
      </c>
      <c r="G8" s="337"/>
    </row>
    <row r="9" spans="1:7" ht="18.75" x14ac:dyDescent="0.2">
      <c r="A9" s="28">
        <v>4</v>
      </c>
      <c r="B9" s="459" t="s">
        <v>958</v>
      </c>
      <c r="C9" s="739">
        <v>0</v>
      </c>
      <c r="D9" s="739">
        <v>0</v>
      </c>
      <c r="E9" s="739">
        <v>0</v>
      </c>
      <c r="F9" s="740">
        <v>0</v>
      </c>
      <c r="G9" s="337"/>
    </row>
    <row r="10" spans="1:7" ht="21" customHeight="1" x14ac:dyDescent="0.2">
      <c r="A10" s="28">
        <v>5</v>
      </c>
      <c r="B10" s="460" t="s">
        <v>831</v>
      </c>
      <c r="C10" s="737">
        <f>SUM(C11:C12)</f>
        <v>14150</v>
      </c>
      <c r="D10" s="737">
        <f t="shared" ref="D10:F10" si="2">SUM(D11:D12)</f>
        <v>97</v>
      </c>
      <c r="E10" s="737">
        <f t="shared" si="2"/>
        <v>11850</v>
      </c>
      <c r="F10" s="738">
        <f t="shared" si="2"/>
        <v>81</v>
      </c>
      <c r="G10" s="337"/>
    </row>
    <row r="11" spans="1:7" x14ac:dyDescent="0.2">
      <c r="A11" s="28">
        <v>6</v>
      </c>
      <c r="B11" s="459" t="s">
        <v>49</v>
      </c>
      <c r="C11" s="739">
        <v>14150</v>
      </c>
      <c r="D11" s="739">
        <v>97</v>
      </c>
      <c r="E11" s="739">
        <v>11850</v>
      </c>
      <c r="F11" s="740">
        <v>81</v>
      </c>
      <c r="G11" s="337"/>
    </row>
    <row r="12" spans="1:7" ht="18.75" x14ac:dyDescent="0.2">
      <c r="A12" s="28">
        <v>7</v>
      </c>
      <c r="B12" s="459" t="s">
        <v>958</v>
      </c>
      <c r="C12" s="739">
        <v>0</v>
      </c>
      <c r="D12" s="739">
        <v>0</v>
      </c>
      <c r="E12" s="739">
        <v>0</v>
      </c>
      <c r="F12" s="740">
        <v>0</v>
      </c>
      <c r="G12" s="337"/>
    </row>
    <row r="13" spans="1:7" x14ac:dyDescent="0.2">
      <c r="A13" s="28">
        <v>8</v>
      </c>
      <c r="B13" s="460" t="s">
        <v>832</v>
      </c>
      <c r="C13" s="737">
        <f>C14+C15</f>
        <v>6350</v>
      </c>
      <c r="D13" s="737">
        <f t="shared" ref="D13:F13" si="3">D14+D15</f>
        <v>54</v>
      </c>
      <c r="E13" s="737">
        <f t="shared" si="3"/>
        <v>14110</v>
      </c>
      <c r="F13" s="738">
        <f t="shared" si="3"/>
        <v>60</v>
      </c>
      <c r="G13" s="337"/>
    </row>
    <row r="14" spans="1:7" x14ac:dyDescent="0.2">
      <c r="A14" s="28">
        <v>9</v>
      </c>
      <c r="B14" s="459" t="s">
        <v>49</v>
      </c>
      <c r="C14" s="739">
        <v>6350</v>
      </c>
      <c r="D14" s="739">
        <v>54</v>
      </c>
      <c r="E14" s="739">
        <v>14110</v>
      </c>
      <c r="F14" s="740">
        <v>60</v>
      </c>
      <c r="G14" s="337"/>
    </row>
    <row r="15" spans="1:7" ht="18.75" x14ac:dyDescent="0.2">
      <c r="A15" s="28">
        <v>10</v>
      </c>
      <c r="B15" s="459" t="s">
        <v>958</v>
      </c>
      <c r="C15" s="739">
        <v>0</v>
      </c>
      <c r="D15" s="739">
        <v>0</v>
      </c>
      <c r="E15" s="739">
        <v>0</v>
      </c>
      <c r="F15" s="740">
        <v>0</v>
      </c>
      <c r="G15" s="337"/>
    </row>
    <row r="16" spans="1:7" x14ac:dyDescent="0.2">
      <c r="A16" s="28">
        <v>11</v>
      </c>
      <c r="B16" s="460" t="s">
        <v>959</v>
      </c>
      <c r="C16" s="737">
        <f>SUM(C17:C18)</f>
        <v>13015</v>
      </c>
      <c r="D16" s="737">
        <f t="shared" ref="D16:F16" si="4">SUM(D17:D18)</f>
        <v>77</v>
      </c>
      <c r="E16" s="737">
        <f t="shared" si="4"/>
        <v>9300</v>
      </c>
      <c r="F16" s="738">
        <f t="shared" si="4"/>
        <v>51</v>
      </c>
    </row>
    <row r="17" spans="1:6" x14ac:dyDescent="0.2">
      <c r="A17" s="28">
        <v>12</v>
      </c>
      <c r="B17" s="459" t="s">
        <v>49</v>
      </c>
      <c r="C17" s="739">
        <v>13015</v>
      </c>
      <c r="D17" s="739">
        <v>77</v>
      </c>
      <c r="E17" s="739">
        <v>9300</v>
      </c>
      <c r="F17" s="740">
        <v>51</v>
      </c>
    </row>
    <row r="18" spans="1:6" ht="18.75" x14ac:dyDescent="0.2">
      <c r="A18" s="28">
        <v>13</v>
      </c>
      <c r="B18" s="459" t="s">
        <v>958</v>
      </c>
      <c r="C18" s="739">
        <v>0</v>
      </c>
      <c r="D18" s="739">
        <v>0</v>
      </c>
      <c r="E18" s="739">
        <v>0</v>
      </c>
      <c r="F18" s="740">
        <v>0</v>
      </c>
    </row>
    <row r="19" spans="1:6" x14ac:dyDescent="0.2">
      <c r="A19" s="28">
        <v>14</v>
      </c>
      <c r="B19" s="460" t="s">
        <v>960</v>
      </c>
      <c r="C19" s="737">
        <f>SUM(C20:C21)</f>
        <v>5250</v>
      </c>
      <c r="D19" s="737">
        <f t="shared" ref="D19:F19" si="5">SUM(D20:D21)</f>
        <v>16</v>
      </c>
      <c r="E19" s="737">
        <f t="shared" si="5"/>
        <v>7000</v>
      </c>
      <c r="F19" s="738">
        <f t="shared" si="5"/>
        <v>9</v>
      </c>
    </row>
    <row r="20" spans="1:6" x14ac:dyDescent="0.2">
      <c r="A20" s="28">
        <v>15</v>
      </c>
      <c r="B20" s="459" t="s">
        <v>49</v>
      </c>
      <c r="C20" s="739">
        <v>5250</v>
      </c>
      <c r="D20" s="739">
        <v>16</v>
      </c>
      <c r="E20" s="739">
        <v>7000</v>
      </c>
      <c r="F20" s="740">
        <v>9</v>
      </c>
    </row>
    <row r="21" spans="1:6" ht="18.75" x14ac:dyDescent="0.2">
      <c r="A21" s="28">
        <v>16</v>
      </c>
      <c r="B21" s="466" t="s">
        <v>958</v>
      </c>
      <c r="C21" s="739">
        <v>0</v>
      </c>
      <c r="D21" s="739">
        <v>0</v>
      </c>
      <c r="E21" s="739">
        <v>0</v>
      </c>
      <c r="F21" s="740">
        <v>0</v>
      </c>
    </row>
    <row r="22" spans="1:6" x14ac:dyDescent="0.2">
      <c r="A22" s="28">
        <v>17</v>
      </c>
      <c r="B22" s="467" t="s">
        <v>923</v>
      </c>
      <c r="C22" s="737">
        <f>C23+C24</f>
        <v>22440</v>
      </c>
      <c r="D22" s="737">
        <f t="shared" ref="D22:F22" si="6">D23+D24</f>
        <v>100</v>
      </c>
      <c r="E22" s="737">
        <f t="shared" si="6"/>
        <v>30678</v>
      </c>
      <c r="F22" s="738">
        <f t="shared" si="6"/>
        <v>127</v>
      </c>
    </row>
    <row r="23" spans="1:6" x14ac:dyDescent="0.2">
      <c r="A23" s="28">
        <v>18</v>
      </c>
      <c r="B23" s="459" t="s">
        <v>49</v>
      </c>
      <c r="C23" s="741">
        <v>22440</v>
      </c>
      <c r="D23" s="741">
        <v>100</v>
      </c>
      <c r="E23" s="741">
        <v>30678</v>
      </c>
      <c r="F23" s="742">
        <v>127</v>
      </c>
    </row>
    <row r="24" spans="1:6" ht="18.75" x14ac:dyDescent="0.2">
      <c r="A24" s="28">
        <v>19</v>
      </c>
      <c r="B24" s="466" t="s">
        <v>958</v>
      </c>
      <c r="C24" s="739">
        <v>0</v>
      </c>
      <c r="D24" s="739">
        <v>0</v>
      </c>
      <c r="E24" s="739">
        <v>0</v>
      </c>
      <c r="F24" s="740">
        <v>0</v>
      </c>
    </row>
    <row r="25" spans="1:6" ht="19.5" thickBot="1" x14ac:dyDescent="0.25">
      <c r="A25" s="29">
        <v>20</v>
      </c>
      <c r="B25" s="468" t="s">
        <v>961</v>
      </c>
      <c r="C25" s="743" t="s">
        <v>281</v>
      </c>
      <c r="D25" s="744">
        <v>345</v>
      </c>
      <c r="E25" s="743" t="s">
        <v>281</v>
      </c>
      <c r="F25" s="745">
        <v>312</v>
      </c>
    </row>
    <row r="26" spans="1:6" s="111" customFormat="1" x14ac:dyDescent="0.2">
      <c r="A26" s="315"/>
      <c r="B26" s="316"/>
      <c r="C26" s="317"/>
      <c r="D26" s="318"/>
      <c r="E26" s="317"/>
      <c r="F26" s="318"/>
    </row>
    <row r="27" spans="1:6" x14ac:dyDescent="0.2">
      <c r="A27" s="968" t="s">
        <v>668</v>
      </c>
      <c r="B27" s="969"/>
      <c r="C27" s="969"/>
      <c r="D27" s="969"/>
      <c r="E27" s="969"/>
      <c r="F27" s="970"/>
    </row>
    <row r="28" spans="1:6" x14ac:dyDescent="0.2">
      <c r="A28" s="971" t="s">
        <v>669</v>
      </c>
      <c r="B28" s="972"/>
      <c r="C28" s="972"/>
      <c r="D28" s="972"/>
      <c r="E28" s="972"/>
      <c r="F28" s="973"/>
    </row>
    <row r="29" spans="1:6" x14ac:dyDescent="0.2">
      <c r="A29" s="967" t="s">
        <v>827</v>
      </c>
      <c r="B29" s="967"/>
      <c r="C29" s="967"/>
      <c r="D29" s="967"/>
      <c r="E29" s="967"/>
      <c r="F29" s="967"/>
    </row>
    <row r="30" spans="1:6" ht="54.75" customHeight="1" x14ac:dyDescent="0.2">
      <c r="A30" s="966" t="s">
        <v>1259</v>
      </c>
      <c r="B30" s="966"/>
      <c r="C30" s="966"/>
      <c r="D30" s="966"/>
      <c r="E30" s="966"/>
      <c r="F30" s="966"/>
    </row>
  </sheetData>
  <mergeCells count="11">
    <mergeCell ref="A30:F30"/>
    <mergeCell ref="C2:F2"/>
    <mergeCell ref="A29:F29"/>
    <mergeCell ref="A27:F27"/>
    <mergeCell ref="A28:F28"/>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71"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42"/>
  </sheetPr>
  <dimension ref="A1:H16"/>
  <sheetViews>
    <sheetView zoomScaleNormal="100" workbookViewId="0">
      <pane xSplit="2" ySplit="5" topLeftCell="C6" activePane="bottomRight" state="frozen"/>
      <selection pane="topRight" activeCell="C1" sqref="C1"/>
      <selection pane="bottomLeft" activeCell="A5" sqref="A5"/>
      <selection pane="bottomRight" activeCell="I8" sqref="I8"/>
    </sheetView>
  </sheetViews>
  <sheetFormatPr defaultColWidth="9.140625" defaultRowHeight="18.75" x14ac:dyDescent="0.25"/>
  <cols>
    <col min="1" max="1" width="9.140625" style="217"/>
    <col min="2" max="2" width="67" style="239" customWidth="1"/>
    <col min="3" max="3" width="20.28515625" style="270" customWidth="1"/>
    <col min="4" max="4" width="23.5703125" style="270" customWidth="1"/>
    <col min="5" max="5" width="22.140625" style="270" customWidth="1"/>
    <col min="6" max="6" width="23.85546875" style="217" customWidth="1"/>
    <col min="7" max="7" width="16.140625" style="217" customWidth="1"/>
    <col min="8" max="16384" width="9.140625" style="217"/>
  </cols>
  <sheetData>
    <row r="1" spans="1:8" ht="50.1" customHeight="1" thickBot="1" x14ac:dyDescent="0.3">
      <c r="A1" s="909" t="s">
        <v>1224</v>
      </c>
      <c r="B1" s="974"/>
      <c r="C1" s="974"/>
      <c r="D1" s="975"/>
      <c r="E1" s="975"/>
      <c r="F1" s="976"/>
    </row>
    <row r="2" spans="1:8" ht="35.1" customHeight="1" thickBot="1" x14ac:dyDescent="0.3">
      <c r="A2" s="977" t="s">
        <v>1252</v>
      </c>
      <c r="B2" s="978"/>
      <c r="C2" s="978"/>
      <c r="D2" s="979"/>
      <c r="E2" s="979"/>
      <c r="F2" s="980"/>
    </row>
    <row r="3" spans="1:8" ht="33" customHeight="1" x14ac:dyDescent="0.25">
      <c r="A3" s="889" t="s">
        <v>177</v>
      </c>
      <c r="B3" s="983" t="s">
        <v>295</v>
      </c>
      <c r="C3" s="981">
        <v>2020</v>
      </c>
      <c r="D3" s="981"/>
      <c r="E3" s="981">
        <v>2021</v>
      </c>
      <c r="F3" s="981"/>
    </row>
    <row r="4" spans="1:8" ht="71.25" customHeight="1" x14ac:dyDescent="0.25">
      <c r="A4" s="805"/>
      <c r="B4" s="984"/>
      <c r="C4" s="490" t="s">
        <v>870</v>
      </c>
      <c r="D4" s="490" t="s">
        <v>972</v>
      </c>
      <c r="E4" s="490" t="s">
        <v>870</v>
      </c>
      <c r="F4" s="491" t="s">
        <v>972</v>
      </c>
    </row>
    <row r="5" spans="1:8" ht="18.75" customHeight="1" x14ac:dyDescent="0.25">
      <c r="A5" s="219"/>
      <c r="B5" s="220"/>
      <c r="C5" s="221" t="s">
        <v>253</v>
      </c>
      <c r="D5" s="221" t="s">
        <v>254</v>
      </c>
      <c r="E5" s="369" t="s">
        <v>255</v>
      </c>
      <c r="F5" s="371" t="s">
        <v>262</v>
      </c>
    </row>
    <row r="6" spans="1:8" s="267" customFormat="1" ht="34.5" customHeight="1" x14ac:dyDescent="0.2">
      <c r="A6" s="226">
        <v>1</v>
      </c>
      <c r="B6" s="370" t="s">
        <v>737</v>
      </c>
      <c r="C6" s="686">
        <v>0</v>
      </c>
      <c r="D6" s="686">
        <v>0</v>
      </c>
      <c r="E6" s="684">
        <f>C9</f>
        <v>0</v>
      </c>
      <c r="F6" s="746">
        <f>D9</f>
        <v>0</v>
      </c>
      <c r="G6" s="321"/>
      <c r="H6" s="322"/>
    </row>
    <row r="7" spans="1:8" ht="36" customHeight="1" x14ac:dyDescent="0.25">
      <c r="A7" s="226">
        <v>2</v>
      </c>
      <c r="B7" s="370" t="s">
        <v>864</v>
      </c>
      <c r="C7" s="686">
        <v>71640</v>
      </c>
      <c r="D7" s="686">
        <v>160800</v>
      </c>
      <c r="E7" s="686">
        <v>75870</v>
      </c>
      <c r="F7" s="747">
        <v>167050</v>
      </c>
    </row>
    <row r="8" spans="1:8" ht="35.25" customHeight="1" x14ac:dyDescent="0.25">
      <c r="A8" s="226">
        <v>3</v>
      </c>
      <c r="B8" s="370" t="s">
        <v>738</v>
      </c>
      <c r="C8" s="686">
        <v>71640</v>
      </c>
      <c r="D8" s="686">
        <v>160800</v>
      </c>
      <c r="E8" s="686">
        <v>75870</v>
      </c>
      <c r="F8" s="747">
        <v>167050</v>
      </c>
    </row>
    <row r="9" spans="1:8" ht="39.75" customHeight="1" x14ac:dyDescent="0.25">
      <c r="A9" s="226">
        <v>4</v>
      </c>
      <c r="B9" s="370" t="s">
        <v>865</v>
      </c>
      <c r="C9" s="684">
        <f>C6+C7-C8</f>
        <v>0</v>
      </c>
      <c r="D9" s="684">
        <f>D6+D7-D8</f>
        <v>0</v>
      </c>
      <c r="E9" s="684">
        <f>E6+E7-E8</f>
        <v>0</v>
      </c>
      <c r="F9" s="746">
        <f>F6+F7-F8</f>
        <v>0</v>
      </c>
    </row>
    <row r="10" spans="1:8" ht="36" customHeight="1" thickBot="1" x14ac:dyDescent="0.3">
      <c r="A10" s="372">
        <v>5</v>
      </c>
      <c r="B10" s="373" t="s">
        <v>866</v>
      </c>
      <c r="C10" s="748">
        <v>63</v>
      </c>
      <c r="D10" s="748">
        <v>322</v>
      </c>
      <c r="E10" s="748">
        <v>62</v>
      </c>
      <c r="F10" s="749">
        <v>335</v>
      </c>
    </row>
    <row r="11" spans="1:8" ht="21" customHeight="1" x14ac:dyDescent="0.25">
      <c r="A11" s="268"/>
      <c r="B11" s="269"/>
      <c r="C11" s="217"/>
      <c r="D11" s="217"/>
      <c r="E11" s="217"/>
      <c r="G11" s="267"/>
    </row>
    <row r="12" spans="1:8" ht="21" customHeight="1" x14ac:dyDescent="0.25">
      <c r="A12" s="982" t="s">
        <v>867</v>
      </c>
      <c r="B12" s="982"/>
      <c r="C12" s="982"/>
      <c r="D12" s="982"/>
      <c r="E12" s="982"/>
      <c r="F12" s="982"/>
    </row>
    <row r="13" spans="1:8" ht="18" x14ac:dyDescent="0.25">
      <c r="A13" s="323" t="s">
        <v>868</v>
      </c>
      <c r="B13" s="324"/>
      <c r="C13" s="319"/>
      <c r="D13" s="319"/>
      <c r="E13" s="319"/>
      <c r="F13" s="320"/>
    </row>
    <row r="14" spans="1:8" ht="18" x14ac:dyDescent="0.25">
      <c r="A14" s="323" t="s">
        <v>869</v>
      </c>
      <c r="B14" s="324"/>
      <c r="C14" s="319"/>
      <c r="D14" s="319"/>
      <c r="E14" s="319"/>
      <c r="F14" s="320"/>
    </row>
    <row r="16" spans="1:8" x14ac:dyDescent="0.25">
      <c r="C16" s="270" t="s">
        <v>144</v>
      </c>
    </row>
  </sheetData>
  <mergeCells count="7">
    <mergeCell ref="A1:F1"/>
    <mergeCell ref="A2:F2"/>
    <mergeCell ref="E3:F3"/>
    <mergeCell ref="A12:F12"/>
    <mergeCell ref="C3:D3"/>
    <mergeCell ref="B3:B4"/>
    <mergeCell ref="A3:A4"/>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árok25">
    <tabColor indexed="42"/>
    <pageSetUpPr fitToPage="1"/>
  </sheetPr>
  <dimension ref="A1:M11"/>
  <sheetViews>
    <sheetView zoomScaleNormal="100" workbookViewId="0">
      <pane xSplit="1" ySplit="5" topLeftCell="B6" activePane="bottomRight" state="frozen"/>
      <selection pane="topRight" activeCell="B1" sqref="B1"/>
      <selection pane="bottomLeft" activeCell="A6" sqref="A6"/>
      <selection pane="bottomRight" activeCell="N14" sqref="N14"/>
    </sheetView>
  </sheetViews>
  <sheetFormatPr defaultColWidth="9.140625" defaultRowHeight="15.75" x14ac:dyDescent="0.2"/>
  <cols>
    <col min="1" max="1" width="8.85546875" style="69" customWidth="1"/>
    <col min="2" max="2" width="20.5703125" style="69" customWidth="1"/>
    <col min="3" max="3" width="18.28515625" style="69" customWidth="1"/>
    <col min="4" max="4" width="15.85546875" style="69" customWidth="1"/>
    <col min="5" max="5" width="15.7109375" style="69" customWidth="1"/>
    <col min="6" max="6" width="14.5703125" style="69" customWidth="1"/>
    <col min="7" max="7" width="18.7109375" style="69" customWidth="1"/>
    <col min="8" max="8" width="20.28515625" style="69" customWidth="1"/>
    <col min="9" max="9" width="18" style="69" customWidth="1"/>
    <col min="10" max="10" width="14.28515625" style="69" customWidth="1"/>
    <col min="11" max="11" width="16.85546875" style="69" customWidth="1"/>
    <col min="12" max="12" width="13.140625" style="69" customWidth="1"/>
    <col min="13" max="13" width="17.7109375" style="69" customWidth="1"/>
    <col min="14" max="16384" width="9.140625" style="69"/>
  </cols>
  <sheetData>
    <row r="1" spans="1:13" s="67" customFormat="1" ht="35.1" customHeight="1" thickBot="1" x14ac:dyDescent="0.25">
      <c r="A1" s="989" t="s">
        <v>1225</v>
      </c>
      <c r="B1" s="990"/>
      <c r="C1" s="990"/>
      <c r="D1" s="990"/>
      <c r="E1" s="990"/>
      <c r="F1" s="990"/>
      <c r="G1" s="990"/>
      <c r="H1" s="990"/>
      <c r="I1" s="990"/>
      <c r="J1" s="990"/>
      <c r="K1" s="990"/>
      <c r="L1" s="990"/>
      <c r="M1" s="991"/>
    </row>
    <row r="2" spans="1:13" s="67" customFormat="1" ht="42.75" customHeight="1" x14ac:dyDescent="0.2">
      <c r="A2" s="828" t="s">
        <v>1249</v>
      </c>
      <c r="B2" s="829"/>
      <c r="C2" s="829"/>
      <c r="D2" s="829"/>
      <c r="E2" s="829"/>
      <c r="F2" s="829"/>
      <c r="G2" s="829"/>
      <c r="H2" s="829"/>
      <c r="I2" s="829"/>
      <c r="J2" s="829"/>
      <c r="K2" s="829"/>
      <c r="L2" s="829"/>
      <c r="M2" s="830"/>
    </row>
    <row r="3" spans="1:13" s="67" customFormat="1" ht="45.75" customHeight="1" x14ac:dyDescent="0.2">
      <c r="A3" s="985" t="s">
        <v>177</v>
      </c>
      <c r="B3" s="987" t="s">
        <v>1050</v>
      </c>
      <c r="C3" s="987"/>
      <c r="D3" s="987"/>
      <c r="E3" s="987"/>
      <c r="F3" s="987"/>
      <c r="G3" s="987"/>
      <c r="H3" s="987" t="s">
        <v>1226</v>
      </c>
      <c r="I3" s="987"/>
      <c r="J3" s="987"/>
      <c r="K3" s="987"/>
      <c r="L3" s="987"/>
      <c r="M3" s="988"/>
    </row>
    <row r="4" spans="1:13" s="68" customFormat="1" ht="171.75" customHeight="1" x14ac:dyDescent="0.2">
      <c r="A4" s="986"/>
      <c r="B4" s="264" t="s">
        <v>733</v>
      </c>
      <c r="C4" s="264" t="s">
        <v>734</v>
      </c>
      <c r="D4" s="264" t="s">
        <v>200</v>
      </c>
      <c r="E4" s="264" t="s">
        <v>71</v>
      </c>
      <c r="F4" s="264" t="s">
        <v>72</v>
      </c>
      <c r="G4" s="264" t="s">
        <v>175</v>
      </c>
      <c r="H4" s="264" t="s">
        <v>733</v>
      </c>
      <c r="I4" s="264" t="s">
        <v>734</v>
      </c>
      <c r="J4" s="264" t="s">
        <v>200</v>
      </c>
      <c r="K4" s="264" t="s">
        <v>71</v>
      </c>
      <c r="L4" s="92" t="s">
        <v>72</v>
      </c>
      <c r="M4" s="94" t="s">
        <v>175</v>
      </c>
    </row>
    <row r="5" spans="1:13" x14ac:dyDescent="0.2">
      <c r="A5" s="95"/>
      <c r="B5" s="93" t="s">
        <v>253</v>
      </c>
      <c r="C5" s="93" t="s">
        <v>254</v>
      </c>
      <c r="D5" s="93" t="s">
        <v>255</v>
      </c>
      <c r="E5" s="93" t="s">
        <v>262</v>
      </c>
      <c r="F5" s="93" t="s">
        <v>256</v>
      </c>
      <c r="G5" s="93" t="s">
        <v>670</v>
      </c>
      <c r="H5" s="93" t="s">
        <v>258</v>
      </c>
      <c r="I5" s="93" t="s">
        <v>259</v>
      </c>
      <c r="J5" s="93" t="s">
        <v>260</v>
      </c>
      <c r="K5" s="93" t="s">
        <v>671</v>
      </c>
      <c r="L5" s="195" t="s">
        <v>672</v>
      </c>
      <c r="M5" s="96" t="s">
        <v>830</v>
      </c>
    </row>
    <row r="6" spans="1:13" ht="36" customHeight="1" thickBot="1" x14ac:dyDescent="0.25">
      <c r="A6" s="97">
        <v>1</v>
      </c>
      <c r="B6" s="750">
        <v>11288508.970000001</v>
      </c>
      <c r="C6" s="750">
        <v>5572382.4299999997</v>
      </c>
      <c r="D6" s="750">
        <v>844314.27</v>
      </c>
      <c r="E6" s="750">
        <v>1227234.6499999999</v>
      </c>
      <c r="F6" s="750">
        <v>764258.47</v>
      </c>
      <c r="G6" s="751">
        <f>SUM(B6:F6)</f>
        <v>19696698.789999995</v>
      </c>
      <c r="H6" s="750">
        <f>B6+'T11-Zdroje KV'!D15-'T5 - Analýza nákladov'!E91</f>
        <v>10894406.380000001</v>
      </c>
      <c r="I6" s="750">
        <f>C6+'T11-Zdroje KV'!D16-'T5 - Analýza nákladov'!E93</f>
        <v>5375379.4299999997</v>
      </c>
      <c r="J6" s="750">
        <v>834677.57</v>
      </c>
      <c r="K6" s="750">
        <v>1656314.39</v>
      </c>
      <c r="L6" s="750">
        <v>845653.98</v>
      </c>
      <c r="M6" s="752">
        <f>SUM(H6:L6)</f>
        <v>19606431.75</v>
      </c>
    </row>
    <row r="7" spans="1:13" x14ac:dyDescent="0.2">
      <c r="H7" s="451">
        <f>B6+'T11-Zdroje KV'!D15-'T5 - Analýza nákladov'!E91</f>
        <v>10894406.380000001</v>
      </c>
      <c r="I7" s="451">
        <f>C6+'T11-Zdroje KV'!D16-'T5 - Analýza nákladov'!E93</f>
        <v>5375379.4299999997</v>
      </c>
    </row>
    <row r="9" spans="1:13" ht="15.75" customHeight="1" x14ac:dyDescent="0.2">
      <c r="B9" s="342" t="s">
        <v>808</v>
      </c>
      <c r="C9" s="342"/>
    </row>
    <row r="11" spans="1:13" x14ac:dyDescent="0.2">
      <c r="B11" s="342" t="s">
        <v>686</v>
      </c>
      <c r="C11" s="342"/>
    </row>
  </sheetData>
  <mergeCells count="5">
    <mergeCell ref="A3:A4"/>
    <mergeCell ref="B3:G3"/>
    <mergeCell ref="H3:M3"/>
    <mergeCell ref="A1:M1"/>
    <mergeCell ref="A2:M2"/>
  </mergeCells>
  <phoneticPr fontId="24" type="noConversion"/>
  <pageMargins left="0.4" right="0.27" top="0.98425196850393704" bottom="0.98425196850393704" header="0.51181102362204722" footer="0.51181102362204722"/>
  <pageSetup paperSize="9" scale="6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G45"/>
  <sheetViews>
    <sheetView zoomScaleNormal="100" workbookViewId="0">
      <pane xSplit="3" ySplit="3" topLeftCell="D4" activePane="bottomRight" state="frozen"/>
      <selection pane="topRight" activeCell="D1" sqref="D1"/>
      <selection pane="bottomLeft" activeCell="A4" sqref="A4"/>
      <selection pane="bottomRight" activeCell="H40" sqref="H40"/>
    </sheetView>
  </sheetViews>
  <sheetFormatPr defaultColWidth="9.140625" defaultRowHeight="15.75" x14ac:dyDescent="0.2"/>
  <cols>
    <col min="1" max="1" width="7.28515625" style="149" customWidth="1"/>
    <col min="2" max="2" width="39.85546875" style="149" customWidth="1"/>
    <col min="3" max="3" width="9.42578125" style="149" customWidth="1"/>
    <col min="4" max="4" width="18.42578125" style="149" customWidth="1"/>
    <col min="5" max="5" width="16.7109375" style="149" customWidth="1"/>
    <col min="6" max="6" width="15.42578125" style="149" customWidth="1"/>
    <col min="7" max="7" width="12.140625" style="149" bestFit="1" customWidth="1"/>
    <col min="8" max="16384" width="9.140625" style="149"/>
  </cols>
  <sheetData>
    <row r="1" spans="1:7" ht="66.75" customHeight="1" thickBot="1" x14ac:dyDescent="0.25">
      <c r="A1" s="998" t="s">
        <v>1227</v>
      </c>
      <c r="B1" s="999"/>
      <c r="C1" s="999"/>
      <c r="D1" s="999"/>
      <c r="E1" s="999"/>
      <c r="F1" s="1000"/>
    </row>
    <row r="2" spans="1:7" ht="36.75" customHeight="1" thickBot="1" x14ac:dyDescent="0.25">
      <c r="A2" s="1001" t="s">
        <v>1250</v>
      </c>
      <c r="B2" s="1002"/>
      <c r="C2" s="1002"/>
      <c r="D2" s="1002"/>
      <c r="E2" s="1002"/>
      <c r="F2" s="1003"/>
    </row>
    <row r="3" spans="1:7" s="150" customFormat="1" ht="69" customHeight="1" thickBot="1" x14ac:dyDescent="0.25">
      <c r="A3" s="436" t="s">
        <v>498</v>
      </c>
      <c r="B3" s="436" t="s">
        <v>367</v>
      </c>
      <c r="C3" s="439" t="s">
        <v>177</v>
      </c>
      <c r="D3" s="439" t="s">
        <v>1228</v>
      </c>
      <c r="E3" s="440" t="s">
        <v>1229</v>
      </c>
      <c r="F3" s="441" t="s">
        <v>1201</v>
      </c>
      <c r="G3" s="149"/>
    </row>
    <row r="4" spans="1:7" s="150" customFormat="1" x14ac:dyDescent="0.2">
      <c r="A4" s="432"/>
      <c r="B4" s="442"/>
      <c r="C4" s="434"/>
      <c r="D4" s="434" t="s">
        <v>253</v>
      </c>
      <c r="E4" s="434" t="s">
        <v>254</v>
      </c>
      <c r="F4" s="435" t="s">
        <v>255</v>
      </c>
      <c r="G4" s="149"/>
    </row>
    <row r="5" spans="1:7" customFormat="1" x14ac:dyDescent="0.25">
      <c r="A5" s="180">
        <v>601</v>
      </c>
      <c r="B5" s="173" t="s">
        <v>572</v>
      </c>
      <c r="C5" s="174" t="s">
        <v>573</v>
      </c>
      <c r="D5" s="753">
        <v>0</v>
      </c>
      <c r="E5" s="753">
        <v>0</v>
      </c>
      <c r="F5" s="754">
        <f>E5-D5</f>
        <v>0</v>
      </c>
      <c r="G5" s="149"/>
    </row>
    <row r="6" spans="1:7" customFormat="1" x14ac:dyDescent="0.25">
      <c r="A6" s="181">
        <v>602</v>
      </c>
      <c r="B6" s="175" t="s">
        <v>574</v>
      </c>
      <c r="C6" s="176" t="s">
        <v>575</v>
      </c>
      <c r="D6" s="755">
        <v>144333.45000000001</v>
      </c>
      <c r="E6" s="755">
        <v>146450.65</v>
      </c>
      <c r="F6" s="754">
        <f t="shared" ref="F6:F39" si="0">E6-D6</f>
        <v>2117.1999999999825</v>
      </c>
      <c r="G6" s="149"/>
    </row>
    <row r="7" spans="1:7" customFormat="1" x14ac:dyDescent="0.25">
      <c r="A7" s="181">
        <v>604</v>
      </c>
      <c r="B7" s="177" t="s">
        <v>576</v>
      </c>
      <c r="C7" s="176" t="s">
        <v>577</v>
      </c>
      <c r="D7" s="755">
        <v>0</v>
      </c>
      <c r="E7" s="755">
        <v>0</v>
      </c>
      <c r="F7" s="754">
        <f t="shared" si="0"/>
        <v>0</v>
      </c>
      <c r="G7" s="149"/>
    </row>
    <row r="8" spans="1:7" customFormat="1" x14ac:dyDescent="0.25">
      <c r="A8" s="181">
        <v>611</v>
      </c>
      <c r="B8" s="175" t="s">
        <v>578</v>
      </c>
      <c r="C8" s="176" t="s">
        <v>579</v>
      </c>
      <c r="D8" s="755">
        <v>0</v>
      </c>
      <c r="E8" s="755">
        <v>0</v>
      </c>
      <c r="F8" s="754">
        <f t="shared" si="0"/>
        <v>0</v>
      </c>
      <c r="G8" s="149"/>
    </row>
    <row r="9" spans="1:7" customFormat="1" x14ac:dyDescent="0.25">
      <c r="A9" s="181">
        <v>612</v>
      </c>
      <c r="B9" s="175" t="s">
        <v>580</v>
      </c>
      <c r="C9" s="176" t="s">
        <v>581</v>
      </c>
      <c r="D9" s="755">
        <v>0</v>
      </c>
      <c r="E9" s="755">
        <v>0</v>
      </c>
      <c r="F9" s="754">
        <f t="shared" si="0"/>
        <v>0</v>
      </c>
      <c r="G9" s="149"/>
    </row>
    <row r="10" spans="1:7" customFormat="1" x14ac:dyDescent="0.25">
      <c r="A10" s="181">
        <v>613</v>
      </c>
      <c r="B10" s="175" t="s">
        <v>582</v>
      </c>
      <c r="C10" s="176" t="s">
        <v>583</v>
      </c>
      <c r="D10" s="755">
        <v>0</v>
      </c>
      <c r="E10" s="755">
        <v>0</v>
      </c>
      <c r="F10" s="754">
        <f t="shared" si="0"/>
        <v>0</v>
      </c>
      <c r="G10" s="149"/>
    </row>
    <row r="11" spans="1:7" customFormat="1" x14ac:dyDescent="0.25">
      <c r="A11" s="181">
        <v>614</v>
      </c>
      <c r="B11" s="175" t="s">
        <v>584</v>
      </c>
      <c r="C11" s="176" t="s">
        <v>585</v>
      </c>
      <c r="D11" s="755">
        <v>0</v>
      </c>
      <c r="E11" s="755">
        <v>0</v>
      </c>
      <c r="F11" s="754">
        <f t="shared" si="0"/>
        <v>0</v>
      </c>
      <c r="G11" s="149"/>
    </row>
    <row r="12" spans="1:7" customFormat="1" x14ac:dyDescent="0.25">
      <c r="A12" s="181">
        <v>621</v>
      </c>
      <c r="B12" s="175" t="s">
        <v>586</v>
      </c>
      <c r="C12" s="176" t="s">
        <v>587</v>
      </c>
      <c r="D12" s="755">
        <v>0</v>
      </c>
      <c r="E12" s="755">
        <v>0</v>
      </c>
      <c r="F12" s="754">
        <f t="shared" si="0"/>
        <v>0</v>
      </c>
      <c r="G12" s="149"/>
    </row>
    <row r="13" spans="1:7" customFormat="1" x14ac:dyDescent="0.25">
      <c r="A13" s="181">
        <v>622</v>
      </c>
      <c r="B13" s="175" t="s">
        <v>588</v>
      </c>
      <c r="C13" s="176" t="s">
        <v>589</v>
      </c>
      <c r="D13" s="755">
        <v>0</v>
      </c>
      <c r="E13" s="755">
        <v>0</v>
      </c>
      <c r="F13" s="754">
        <f t="shared" si="0"/>
        <v>0</v>
      </c>
      <c r="G13" s="149"/>
    </row>
    <row r="14" spans="1:7" customFormat="1" x14ac:dyDescent="0.25">
      <c r="A14" s="181">
        <v>623</v>
      </c>
      <c r="B14" s="175" t="s">
        <v>590</v>
      </c>
      <c r="C14" s="176" t="s">
        <v>591</v>
      </c>
      <c r="D14" s="755">
        <v>0</v>
      </c>
      <c r="E14" s="755">
        <v>0</v>
      </c>
      <c r="F14" s="754">
        <f t="shared" si="0"/>
        <v>0</v>
      </c>
    </row>
    <row r="15" spans="1:7" customFormat="1" x14ac:dyDescent="0.25">
      <c r="A15" s="181">
        <v>624</v>
      </c>
      <c r="B15" s="175" t="s">
        <v>592</v>
      </c>
      <c r="C15" s="176" t="s">
        <v>593</v>
      </c>
      <c r="D15" s="755">
        <v>0</v>
      </c>
      <c r="E15" s="755">
        <v>0</v>
      </c>
      <c r="F15" s="754">
        <f t="shared" si="0"/>
        <v>0</v>
      </c>
    </row>
    <row r="16" spans="1:7" customFormat="1" x14ac:dyDescent="0.25">
      <c r="A16" s="181">
        <v>641</v>
      </c>
      <c r="B16" s="175" t="s">
        <v>529</v>
      </c>
      <c r="C16" s="176" t="s">
        <v>594</v>
      </c>
      <c r="D16" s="755">
        <v>0</v>
      </c>
      <c r="E16" s="755">
        <v>0</v>
      </c>
      <c r="F16" s="754">
        <f t="shared" si="0"/>
        <v>0</v>
      </c>
    </row>
    <row r="17" spans="1:6" customFormat="1" x14ac:dyDescent="0.25">
      <c r="A17" s="181">
        <v>642</v>
      </c>
      <c r="B17" s="175" t="s">
        <v>531</v>
      </c>
      <c r="C17" s="176" t="s">
        <v>595</v>
      </c>
      <c r="D17" s="755">
        <v>0</v>
      </c>
      <c r="E17" s="755">
        <v>0</v>
      </c>
      <c r="F17" s="754">
        <f t="shared" si="0"/>
        <v>0</v>
      </c>
    </row>
    <row r="18" spans="1:6" customFormat="1" x14ac:dyDescent="0.25">
      <c r="A18" s="181">
        <v>643</v>
      </c>
      <c r="B18" s="175" t="s">
        <v>596</v>
      </c>
      <c r="C18" s="176" t="s">
        <v>597</v>
      </c>
      <c r="D18" s="755">
        <v>0</v>
      </c>
      <c r="E18" s="755">
        <v>0</v>
      </c>
      <c r="F18" s="754">
        <f t="shared" si="0"/>
        <v>0</v>
      </c>
    </row>
    <row r="19" spans="1:6" customFormat="1" x14ac:dyDescent="0.25">
      <c r="A19" s="181">
        <v>644</v>
      </c>
      <c r="B19" s="175" t="s">
        <v>535</v>
      </c>
      <c r="C19" s="176" t="s">
        <v>598</v>
      </c>
      <c r="D19" s="755">
        <v>0</v>
      </c>
      <c r="E19" s="755">
        <v>0</v>
      </c>
      <c r="F19" s="754">
        <f t="shared" si="0"/>
        <v>0</v>
      </c>
    </row>
    <row r="20" spans="1:6" customFormat="1" x14ac:dyDescent="0.25">
      <c r="A20" s="181">
        <v>645</v>
      </c>
      <c r="B20" s="175" t="s">
        <v>599</v>
      </c>
      <c r="C20" s="176" t="s">
        <v>600</v>
      </c>
      <c r="D20" s="755">
        <v>0</v>
      </c>
      <c r="E20" s="755">
        <v>0</v>
      </c>
      <c r="F20" s="754">
        <f t="shared" si="0"/>
        <v>0</v>
      </c>
    </row>
    <row r="21" spans="1:6" customFormat="1" x14ac:dyDescent="0.25">
      <c r="A21" s="181">
        <v>646</v>
      </c>
      <c r="B21" s="175" t="s">
        <v>601</v>
      </c>
      <c r="C21" s="176" t="s">
        <v>602</v>
      </c>
      <c r="D21" s="755">
        <v>0</v>
      </c>
      <c r="E21" s="755">
        <v>0</v>
      </c>
      <c r="F21" s="754">
        <f t="shared" si="0"/>
        <v>0</v>
      </c>
    </row>
    <row r="22" spans="1:6" customFormat="1" x14ac:dyDescent="0.25">
      <c r="A22" s="181">
        <v>647</v>
      </c>
      <c r="B22" s="175" t="s">
        <v>603</v>
      </c>
      <c r="C22" s="176" t="s">
        <v>604</v>
      </c>
      <c r="D22" s="755">
        <v>0</v>
      </c>
      <c r="E22" s="755">
        <v>0</v>
      </c>
      <c r="F22" s="754">
        <f t="shared" si="0"/>
        <v>0</v>
      </c>
    </row>
    <row r="23" spans="1:6" customFormat="1" x14ac:dyDescent="0.25">
      <c r="A23" s="181">
        <v>648</v>
      </c>
      <c r="B23" s="469" t="s">
        <v>962</v>
      </c>
      <c r="C23" s="176" t="s">
        <v>605</v>
      </c>
      <c r="D23" s="755">
        <v>39401.17</v>
      </c>
      <c r="E23" s="755">
        <v>39684.660000000003</v>
      </c>
      <c r="F23" s="754">
        <f t="shared" si="0"/>
        <v>283.49000000000524</v>
      </c>
    </row>
    <row r="24" spans="1:6" customFormat="1" x14ac:dyDescent="0.25">
      <c r="A24" s="181">
        <v>649</v>
      </c>
      <c r="B24" s="175" t="s">
        <v>606</v>
      </c>
      <c r="C24" s="176" t="s">
        <v>607</v>
      </c>
      <c r="D24" s="755">
        <v>0</v>
      </c>
      <c r="E24" s="755">
        <v>0</v>
      </c>
      <c r="F24" s="754">
        <f t="shared" si="0"/>
        <v>0</v>
      </c>
    </row>
    <row r="25" spans="1:6" customFormat="1" x14ac:dyDescent="0.25">
      <c r="A25" s="181">
        <v>651</v>
      </c>
      <c r="B25" s="175" t="s">
        <v>608</v>
      </c>
      <c r="C25" s="176" t="s">
        <v>609</v>
      </c>
      <c r="D25" s="755">
        <v>0</v>
      </c>
      <c r="E25" s="755">
        <v>0</v>
      </c>
      <c r="F25" s="754">
        <f t="shared" si="0"/>
        <v>0</v>
      </c>
    </row>
    <row r="26" spans="1:6" customFormat="1" x14ac:dyDescent="0.25">
      <c r="A26" s="181">
        <v>652</v>
      </c>
      <c r="B26" s="175" t="s">
        <v>610</v>
      </c>
      <c r="C26" s="176" t="s">
        <v>611</v>
      </c>
      <c r="D26" s="755">
        <v>0</v>
      </c>
      <c r="E26" s="755">
        <v>0</v>
      </c>
      <c r="F26" s="754">
        <f t="shared" si="0"/>
        <v>0</v>
      </c>
    </row>
    <row r="27" spans="1:6" customFormat="1" x14ac:dyDescent="0.25">
      <c r="A27" s="181">
        <v>653</v>
      </c>
      <c r="B27" s="175" t="s">
        <v>612</v>
      </c>
      <c r="C27" s="176" t="s">
        <v>613</v>
      </c>
      <c r="D27" s="755">
        <v>0</v>
      </c>
      <c r="E27" s="755">
        <v>0</v>
      </c>
      <c r="F27" s="754">
        <f t="shared" si="0"/>
        <v>0</v>
      </c>
    </row>
    <row r="28" spans="1:6" customFormat="1" x14ac:dyDescent="0.25">
      <c r="A28" s="181">
        <v>654</v>
      </c>
      <c r="B28" s="175" t="s">
        <v>614</v>
      </c>
      <c r="C28" s="176" t="s">
        <v>615</v>
      </c>
      <c r="D28" s="755">
        <v>0</v>
      </c>
      <c r="E28" s="755">
        <v>0</v>
      </c>
      <c r="F28" s="754">
        <f t="shared" si="0"/>
        <v>0</v>
      </c>
    </row>
    <row r="29" spans="1:6" customFormat="1" x14ac:dyDescent="0.25">
      <c r="A29" s="181">
        <v>655</v>
      </c>
      <c r="B29" s="175" t="s">
        <v>616</v>
      </c>
      <c r="C29" s="176" t="s">
        <v>617</v>
      </c>
      <c r="D29" s="755">
        <v>0</v>
      </c>
      <c r="E29" s="755">
        <v>0</v>
      </c>
      <c r="F29" s="754">
        <f t="shared" si="0"/>
        <v>0</v>
      </c>
    </row>
    <row r="30" spans="1:6" customFormat="1" x14ac:dyDescent="0.25">
      <c r="A30" s="182">
        <v>656</v>
      </c>
      <c r="B30" s="175" t="s">
        <v>618</v>
      </c>
      <c r="C30" s="176" t="s">
        <v>619</v>
      </c>
      <c r="D30" s="755">
        <v>70455</v>
      </c>
      <c r="E30" s="755">
        <v>84188</v>
      </c>
      <c r="F30" s="754">
        <f t="shared" si="0"/>
        <v>13733</v>
      </c>
    </row>
    <row r="31" spans="1:6" customFormat="1" x14ac:dyDescent="0.25">
      <c r="A31" s="182">
        <v>657</v>
      </c>
      <c r="B31" s="175" t="s">
        <v>620</v>
      </c>
      <c r="C31" s="176" t="s">
        <v>621</v>
      </c>
      <c r="D31" s="755">
        <v>0</v>
      </c>
      <c r="E31" s="755">
        <v>0</v>
      </c>
      <c r="F31" s="754">
        <f t="shared" si="0"/>
        <v>0</v>
      </c>
    </row>
    <row r="32" spans="1:6" customFormat="1" x14ac:dyDescent="0.25">
      <c r="A32" s="182">
        <v>658</v>
      </c>
      <c r="B32" s="175" t="s">
        <v>622</v>
      </c>
      <c r="C32" s="176" t="s">
        <v>623</v>
      </c>
      <c r="D32" s="755">
        <v>0</v>
      </c>
      <c r="E32" s="755">
        <v>0</v>
      </c>
      <c r="F32" s="754">
        <f t="shared" si="0"/>
        <v>0</v>
      </c>
    </row>
    <row r="33" spans="1:7" customFormat="1" x14ac:dyDescent="0.25">
      <c r="A33" s="182">
        <v>661</v>
      </c>
      <c r="B33" s="175" t="s">
        <v>624</v>
      </c>
      <c r="C33" s="176" t="s">
        <v>625</v>
      </c>
      <c r="D33" s="755">
        <v>0</v>
      </c>
      <c r="E33" s="755">
        <v>0</v>
      </c>
      <c r="F33" s="754">
        <f t="shared" si="0"/>
        <v>0</v>
      </c>
    </row>
    <row r="34" spans="1:7" customFormat="1" x14ac:dyDescent="0.25">
      <c r="A34" s="182">
        <v>662</v>
      </c>
      <c r="B34" s="175" t="s">
        <v>626</v>
      </c>
      <c r="C34" s="176" t="s">
        <v>627</v>
      </c>
      <c r="D34" s="755">
        <v>0</v>
      </c>
      <c r="E34" s="755">
        <v>0</v>
      </c>
      <c r="F34" s="754">
        <f t="shared" si="0"/>
        <v>0</v>
      </c>
    </row>
    <row r="35" spans="1:7" customFormat="1" x14ac:dyDescent="0.25">
      <c r="A35" s="182">
        <v>663</v>
      </c>
      <c r="B35" s="175" t="s">
        <v>628</v>
      </c>
      <c r="C35" s="176" t="s">
        <v>629</v>
      </c>
      <c r="D35" s="755">
        <v>0</v>
      </c>
      <c r="E35" s="755">
        <v>0</v>
      </c>
      <c r="F35" s="754">
        <f t="shared" si="0"/>
        <v>0</v>
      </c>
    </row>
    <row r="36" spans="1:7" customFormat="1" x14ac:dyDescent="0.25">
      <c r="A36" s="182">
        <v>664</v>
      </c>
      <c r="B36" s="175" t="s">
        <v>630</v>
      </c>
      <c r="C36" s="176" t="s">
        <v>631</v>
      </c>
      <c r="D36" s="756">
        <v>0</v>
      </c>
      <c r="E36" s="756">
        <v>0</v>
      </c>
      <c r="F36" s="754">
        <f t="shared" si="0"/>
        <v>0</v>
      </c>
      <c r="G36" s="149"/>
    </row>
    <row r="37" spans="1:7" customFormat="1" x14ac:dyDescent="0.25">
      <c r="A37" s="182">
        <v>665</v>
      </c>
      <c r="B37" s="175" t="s">
        <v>632</v>
      </c>
      <c r="C37" s="176" t="s">
        <v>633</v>
      </c>
      <c r="D37" s="756">
        <v>0</v>
      </c>
      <c r="E37" s="756">
        <v>0</v>
      </c>
      <c r="F37" s="754">
        <f t="shared" si="0"/>
        <v>0</v>
      </c>
      <c r="G37" s="149"/>
    </row>
    <row r="38" spans="1:7" x14ac:dyDescent="0.25">
      <c r="A38" s="182">
        <v>667</v>
      </c>
      <c r="B38" s="175" t="s">
        <v>634</v>
      </c>
      <c r="C38" s="176" t="s">
        <v>635</v>
      </c>
      <c r="D38" s="756">
        <v>0</v>
      </c>
      <c r="E38" s="756">
        <v>0</v>
      </c>
      <c r="F38" s="754">
        <f t="shared" si="0"/>
        <v>0</v>
      </c>
    </row>
    <row r="39" spans="1:7" x14ac:dyDescent="0.25">
      <c r="A39" s="182">
        <v>691</v>
      </c>
      <c r="B39" s="175" t="s">
        <v>636</v>
      </c>
      <c r="C39" s="176" t="s">
        <v>637</v>
      </c>
      <c r="D39" s="756">
        <v>435566.79</v>
      </c>
      <c r="E39" s="756">
        <v>392672.12</v>
      </c>
      <c r="F39" s="754">
        <f t="shared" si="0"/>
        <v>-42894.669999999984</v>
      </c>
    </row>
    <row r="40" spans="1:7" x14ac:dyDescent="0.2">
      <c r="A40" s="992" t="s">
        <v>638</v>
      </c>
      <c r="B40" s="993"/>
      <c r="C40" s="178" t="s">
        <v>639</v>
      </c>
      <c r="D40" s="46">
        <f>SUM(D5:D39)</f>
        <v>689756.40999999992</v>
      </c>
      <c r="E40" s="757">
        <f>SUM(E5:E39)</f>
        <v>662995.42999999993</v>
      </c>
      <c r="F40" s="754">
        <f>SUM(F5:F39)</f>
        <v>-26760.979999999996</v>
      </c>
    </row>
    <row r="41" spans="1:7" x14ac:dyDescent="0.2">
      <c r="A41" s="994" t="s">
        <v>640</v>
      </c>
      <c r="B41" s="995"/>
      <c r="C41" s="179" t="s">
        <v>641</v>
      </c>
      <c r="D41" s="46">
        <f>D40-T23_Náklady_soc_oblasť!D42</f>
        <v>0</v>
      </c>
      <c r="E41" s="758">
        <f>E40-T23_Náklady_soc_oblasť!E42</f>
        <v>0</v>
      </c>
      <c r="F41" s="754">
        <f>F40-T23_Náklady_soc_oblasť!F42</f>
        <v>0</v>
      </c>
    </row>
    <row r="42" spans="1:7" x14ac:dyDescent="0.25">
      <c r="A42" s="182">
        <v>591</v>
      </c>
      <c r="B42" s="175" t="s">
        <v>642</v>
      </c>
      <c r="C42" s="176" t="s">
        <v>643</v>
      </c>
      <c r="D42" s="759">
        <v>0</v>
      </c>
      <c r="E42" s="755">
        <v>0</v>
      </c>
      <c r="F42" s="754">
        <f>E42-D42</f>
        <v>0</v>
      </c>
    </row>
    <row r="43" spans="1:7" x14ac:dyDescent="0.25">
      <c r="A43" s="182">
        <v>595</v>
      </c>
      <c r="B43" s="175" t="s">
        <v>644</v>
      </c>
      <c r="C43" s="176" t="s">
        <v>645</v>
      </c>
      <c r="D43" s="759">
        <v>0</v>
      </c>
      <c r="E43" s="755">
        <v>0</v>
      </c>
      <c r="F43" s="754">
        <f>E43-D43</f>
        <v>0</v>
      </c>
    </row>
    <row r="44" spans="1:7" ht="16.5" thickBot="1" x14ac:dyDescent="0.25">
      <c r="A44" s="996" t="s">
        <v>646</v>
      </c>
      <c r="B44" s="997"/>
      <c r="C44" s="294" t="s">
        <v>647</v>
      </c>
      <c r="D44" s="760">
        <f>D41-D42-D43</f>
        <v>0</v>
      </c>
      <c r="E44" s="760">
        <f>E41-E42-E43</f>
        <v>0</v>
      </c>
      <c r="F44" s="761">
        <f>E44-D44</f>
        <v>0</v>
      </c>
    </row>
    <row r="45" spans="1:7" ht="202.5" customHeight="1" x14ac:dyDescent="0.2">
      <c r="A45" s="930" t="s">
        <v>1326</v>
      </c>
      <c r="B45" s="930"/>
      <c r="C45" s="930"/>
      <c r="D45" s="930"/>
      <c r="E45" s="930"/>
      <c r="F45" s="930"/>
    </row>
  </sheetData>
  <mergeCells count="6">
    <mergeCell ref="A45:F45"/>
    <mergeCell ref="A40:B40"/>
    <mergeCell ref="A41:B41"/>
    <mergeCell ref="A44:B44"/>
    <mergeCell ref="A1:F1"/>
    <mergeCell ref="A2:F2"/>
  </mergeCells>
  <pageMargins left="0.55118110236220474" right="0.47244094488188981" top="0.59055118110236227" bottom="0.47244094488188981" header="0.15748031496062992" footer="0.15748031496062992"/>
  <pageSetup paperSize="9" scale="77"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pageSetUpPr fitToPage="1"/>
  </sheetPr>
  <dimension ref="A1:O43"/>
  <sheetViews>
    <sheetView zoomScale="90" zoomScaleNormal="90" workbookViewId="0">
      <pane xSplit="3" ySplit="3" topLeftCell="D4" activePane="bottomRight" state="frozen"/>
      <selection pane="topRight" activeCell="D1" sqref="D1"/>
      <selection pane="bottomLeft" activeCell="A4" sqref="A4"/>
      <selection pane="bottomRight" activeCell="J24" sqref="J24"/>
    </sheetView>
  </sheetViews>
  <sheetFormatPr defaultRowHeight="12.75" x14ac:dyDescent="0.2"/>
  <cols>
    <col min="1" max="1" width="8.28515625" customWidth="1"/>
    <col min="2" max="2" width="42.140625" customWidth="1"/>
    <col min="3" max="3" width="10.140625" customWidth="1"/>
    <col min="4" max="4" width="17.42578125" customWidth="1"/>
    <col min="5" max="5" width="17.140625" customWidth="1"/>
    <col min="6" max="6" width="16.5703125" customWidth="1"/>
    <col min="12" max="12" width="14" customWidth="1"/>
    <col min="13" max="13" width="11.42578125" customWidth="1"/>
    <col min="14" max="14" width="11" customWidth="1"/>
    <col min="15" max="15" width="11.7109375" customWidth="1"/>
  </cols>
  <sheetData>
    <row r="1" spans="1:6" ht="61.5" customHeight="1" thickBot="1" x14ac:dyDescent="0.25">
      <c r="A1" s="1007" t="s">
        <v>1231</v>
      </c>
      <c r="B1" s="1008"/>
      <c r="C1" s="1008"/>
      <c r="D1" s="1008"/>
      <c r="E1" s="1008"/>
      <c r="F1" s="1009"/>
    </row>
    <row r="2" spans="1:6" ht="47.25" customHeight="1" thickBot="1" x14ac:dyDescent="0.25">
      <c r="A2" s="1004" t="s">
        <v>1250</v>
      </c>
      <c r="B2" s="1005"/>
      <c r="C2" s="1005"/>
      <c r="D2" s="1005"/>
      <c r="E2" s="1005"/>
      <c r="F2" s="1006"/>
    </row>
    <row r="3" spans="1:6" ht="64.5" customHeight="1" thickBot="1" x14ac:dyDescent="0.25">
      <c r="A3" s="436" t="s">
        <v>498</v>
      </c>
      <c r="B3" s="437" t="s">
        <v>367</v>
      </c>
      <c r="C3" s="438" t="s">
        <v>177</v>
      </c>
      <c r="D3" s="439" t="s">
        <v>1051</v>
      </c>
      <c r="E3" s="440" t="s">
        <v>1230</v>
      </c>
      <c r="F3" s="441" t="s">
        <v>1201</v>
      </c>
    </row>
    <row r="4" spans="1:6" ht="15.75" x14ac:dyDescent="0.2">
      <c r="A4" s="432"/>
      <c r="B4" s="433"/>
      <c r="C4" s="433"/>
      <c r="D4" s="434" t="s">
        <v>253</v>
      </c>
      <c r="E4" s="434" t="s">
        <v>254</v>
      </c>
      <c r="F4" s="435" t="s">
        <v>255</v>
      </c>
    </row>
    <row r="5" spans="1:6" ht="15.75" x14ac:dyDescent="0.25">
      <c r="A5" s="259">
        <v>501</v>
      </c>
      <c r="B5" s="164" t="s">
        <v>499</v>
      </c>
      <c r="C5" s="163" t="s">
        <v>500</v>
      </c>
      <c r="D5" s="753">
        <v>36687.86</v>
      </c>
      <c r="E5" s="753">
        <v>44961.63</v>
      </c>
      <c r="F5" s="754">
        <f>E5-D5</f>
        <v>8273.7699999999968</v>
      </c>
    </row>
    <row r="6" spans="1:6" ht="15.75" x14ac:dyDescent="0.25">
      <c r="A6" s="258">
        <v>502</v>
      </c>
      <c r="B6" s="165" t="s">
        <v>501</v>
      </c>
      <c r="C6" s="161" t="s">
        <v>502</v>
      </c>
      <c r="D6" s="755">
        <v>63469.72</v>
      </c>
      <c r="E6" s="755">
        <v>62017.01</v>
      </c>
      <c r="F6" s="762">
        <f t="shared" ref="F6:F41" si="0">E6-D6</f>
        <v>-1452.7099999999991</v>
      </c>
    </row>
    <row r="7" spans="1:6" ht="15.75" x14ac:dyDescent="0.25">
      <c r="A7" s="258">
        <v>504</v>
      </c>
      <c r="B7" s="165" t="s">
        <v>503</v>
      </c>
      <c r="C7" s="161" t="s">
        <v>504</v>
      </c>
      <c r="D7" s="755">
        <v>0</v>
      </c>
      <c r="E7" s="755">
        <v>0</v>
      </c>
      <c r="F7" s="762">
        <f t="shared" si="0"/>
        <v>0</v>
      </c>
    </row>
    <row r="8" spans="1:6" ht="15.75" x14ac:dyDescent="0.25">
      <c r="A8" s="258">
        <v>511</v>
      </c>
      <c r="B8" s="165" t="s">
        <v>505</v>
      </c>
      <c r="C8" s="161" t="s">
        <v>506</v>
      </c>
      <c r="D8" s="755">
        <v>19411.080000000002</v>
      </c>
      <c r="E8" s="755">
        <v>9682.7000000000007</v>
      </c>
      <c r="F8" s="762">
        <f t="shared" si="0"/>
        <v>-9728.380000000001</v>
      </c>
    </row>
    <row r="9" spans="1:6" ht="15.75" x14ac:dyDescent="0.25">
      <c r="A9" s="258">
        <v>512</v>
      </c>
      <c r="B9" s="165" t="s">
        <v>507</v>
      </c>
      <c r="C9" s="161" t="s">
        <v>508</v>
      </c>
      <c r="D9" s="755">
        <v>0</v>
      </c>
      <c r="E9" s="755">
        <v>0</v>
      </c>
      <c r="F9" s="762">
        <f t="shared" si="0"/>
        <v>0</v>
      </c>
    </row>
    <row r="10" spans="1:6" ht="15.75" x14ac:dyDescent="0.25">
      <c r="A10" s="258">
        <v>513</v>
      </c>
      <c r="B10" s="165" t="s">
        <v>509</v>
      </c>
      <c r="C10" s="161" t="s">
        <v>510</v>
      </c>
      <c r="D10" s="755">
        <v>765.6</v>
      </c>
      <c r="E10" s="755">
        <v>0</v>
      </c>
      <c r="F10" s="762">
        <f t="shared" si="0"/>
        <v>-765.6</v>
      </c>
    </row>
    <row r="11" spans="1:6" ht="15.75" x14ac:dyDescent="0.25">
      <c r="A11" s="258">
        <v>518</v>
      </c>
      <c r="B11" s="165" t="s">
        <v>511</v>
      </c>
      <c r="C11" s="161" t="s">
        <v>512</v>
      </c>
      <c r="D11" s="755">
        <v>58314.720000000001</v>
      </c>
      <c r="E11" s="755">
        <v>53924.68</v>
      </c>
      <c r="F11" s="762">
        <f t="shared" si="0"/>
        <v>-4390.0400000000009</v>
      </c>
    </row>
    <row r="12" spans="1:6" ht="15.75" x14ac:dyDescent="0.25">
      <c r="A12" s="258">
        <v>521</v>
      </c>
      <c r="B12" s="165" t="s">
        <v>513</v>
      </c>
      <c r="C12" s="161" t="s">
        <v>514</v>
      </c>
      <c r="D12" s="755">
        <v>267234.42</v>
      </c>
      <c r="E12" s="755">
        <v>244119.2</v>
      </c>
      <c r="F12" s="762">
        <f t="shared" si="0"/>
        <v>-23115.219999999972</v>
      </c>
    </row>
    <row r="13" spans="1:6" ht="15.75" x14ac:dyDescent="0.25">
      <c r="A13" s="258">
        <v>524</v>
      </c>
      <c r="B13" s="165" t="s">
        <v>515</v>
      </c>
      <c r="C13" s="161" t="s">
        <v>516</v>
      </c>
      <c r="D13" s="755">
        <v>91064.98</v>
      </c>
      <c r="E13" s="755">
        <v>84374.73</v>
      </c>
      <c r="F13" s="762">
        <f t="shared" si="0"/>
        <v>-6690.25</v>
      </c>
    </row>
    <row r="14" spans="1:6" ht="15.75" x14ac:dyDescent="0.25">
      <c r="A14" s="258">
        <v>525</v>
      </c>
      <c r="B14" s="165" t="s">
        <v>517</v>
      </c>
      <c r="C14" s="161" t="s">
        <v>518</v>
      </c>
      <c r="D14" s="755">
        <v>2407.5</v>
      </c>
      <c r="E14" s="755">
        <v>2835</v>
      </c>
      <c r="F14" s="762">
        <f t="shared" si="0"/>
        <v>427.5</v>
      </c>
    </row>
    <row r="15" spans="1:6" ht="15.75" x14ac:dyDescent="0.25">
      <c r="A15" s="258">
        <v>527</v>
      </c>
      <c r="B15" s="165" t="s">
        <v>519</v>
      </c>
      <c r="C15" s="161" t="s">
        <v>520</v>
      </c>
      <c r="D15" s="755">
        <v>17361.8</v>
      </c>
      <c r="E15" s="755">
        <v>7245.87</v>
      </c>
      <c r="F15" s="762">
        <f t="shared" si="0"/>
        <v>-10115.93</v>
      </c>
    </row>
    <row r="16" spans="1:6" ht="15.75" x14ac:dyDescent="0.25">
      <c r="A16" s="258">
        <v>528</v>
      </c>
      <c r="B16" s="165" t="s">
        <v>521</v>
      </c>
      <c r="C16" s="161" t="s">
        <v>522</v>
      </c>
      <c r="D16" s="755">
        <v>0</v>
      </c>
      <c r="E16" s="755">
        <v>0</v>
      </c>
      <c r="F16" s="762">
        <f t="shared" si="0"/>
        <v>0</v>
      </c>
    </row>
    <row r="17" spans="1:15" ht="15.75" x14ac:dyDescent="0.25">
      <c r="A17" s="258">
        <v>531</v>
      </c>
      <c r="B17" s="165" t="s">
        <v>523</v>
      </c>
      <c r="C17" s="161" t="s">
        <v>524</v>
      </c>
      <c r="D17" s="755">
        <v>0</v>
      </c>
      <c r="E17" s="755">
        <v>0</v>
      </c>
      <c r="F17" s="762">
        <f t="shared" si="0"/>
        <v>0</v>
      </c>
    </row>
    <row r="18" spans="1:15" ht="15.75" x14ac:dyDescent="0.25">
      <c r="A18" s="258">
        <v>532</v>
      </c>
      <c r="B18" s="165" t="s">
        <v>525</v>
      </c>
      <c r="C18" s="161" t="s">
        <v>526</v>
      </c>
      <c r="D18" s="755">
        <v>0</v>
      </c>
      <c r="E18" s="755">
        <v>0</v>
      </c>
      <c r="F18" s="762">
        <f t="shared" si="0"/>
        <v>0</v>
      </c>
    </row>
    <row r="19" spans="1:15" ht="15.75" x14ac:dyDescent="0.25">
      <c r="A19" s="258">
        <v>538</v>
      </c>
      <c r="B19" s="165" t="s">
        <v>527</v>
      </c>
      <c r="C19" s="161" t="s">
        <v>528</v>
      </c>
      <c r="D19" s="755">
        <v>9822.4</v>
      </c>
      <c r="E19" s="755">
        <v>9266.4</v>
      </c>
      <c r="F19" s="762">
        <f t="shared" si="0"/>
        <v>-556</v>
      </c>
    </row>
    <row r="20" spans="1:15" ht="15.75" x14ac:dyDescent="0.25">
      <c r="A20" s="258">
        <v>541</v>
      </c>
      <c r="B20" s="165" t="s">
        <v>529</v>
      </c>
      <c r="C20" s="161" t="s">
        <v>530</v>
      </c>
      <c r="D20" s="755">
        <v>0</v>
      </c>
      <c r="E20" s="755">
        <v>0</v>
      </c>
      <c r="F20" s="762">
        <f t="shared" si="0"/>
        <v>0</v>
      </c>
    </row>
    <row r="21" spans="1:15" ht="15.75" x14ac:dyDescent="0.25">
      <c r="A21" s="258">
        <v>542</v>
      </c>
      <c r="B21" s="165" t="s">
        <v>531</v>
      </c>
      <c r="C21" s="161" t="s">
        <v>532</v>
      </c>
      <c r="D21" s="755">
        <v>0</v>
      </c>
      <c r="E21" s="755">
        <v>0</v>
      </c>
      <c r="F21" s="762">
        <f t="shared" si="0"/>
        <v>0</v>
      </c>
    </row>
    <row r="22" spans="1:15" ht="15.75" x14ac:dyDescent="0.25">
      <c r="A22" s="258">
        <v>543</v>
      </c>
      <c r="B22" s="165" t="s">
        <v>533</v>
      </c>
      <c r="C22" s="161" t="s">
        <v>534</v>
      </c>
      <c r="D22" s="755">
        <v>0</v>
      </c>
      <c r="E22" s="755">
        <v>0</v>
      </c>
      <c r="F22" s="762">
        <f t="shared" si="0"/>
        <v>0</v>
      </c>
    </row>
    <row r="23" spans="1:15" ht="15.75" x14ac:dyDescent="0.25">
      <c r="A23" s="258">
        <v>544</v>
      </c>
      <c r="B23" s="165" t="s">
        <v>535</v>
      </c>
      <c r="C23" s="161" t="s">
        <v>536</v>
      </c>
      <c r="D23" s="755">
        <v>0</v>
      </c>
      <c r="E23" s="755">
        <v>0</v>
      </c>
      <c r="F23" s="762">
        <f t="shared" si="0"/>
        <v>0</v>
      </c>
    </row>
    <row r="24" spans="1:15" ht="15.75" x14ac:dyDescent="0.25">
      <c r="A24" s="258">
        <v>545</v>
      </c>
      <c r="B24" s="165" t="s">
        <v>537</v>
      </c>
      <c r="C24" s="161" t="s">
        <v>538</v>
      </c>
      <c r="D24" s="755">
        <v>0</v>
      </c>
      <c r="E24" s="755">
        <v>0</v>
      </c>
      <c r="F24" s="762">
        <f t="shared" si="0"/>
        <v>0</v>
      </c>
    </row>
    <row r="25" spans="1:15" ht="15.75" x14ac:dyDescent="0.25">
      <c r="A25" s="258">
        <v>546</v>
      </c>
      <c r="B25" s="165" t="s">
        <v>539</v>
      </c>
      <c r="C25" s="161" t="s">
        <v>540</v>
      </c>
      <c r="D25" s="755">
        <v>0</v>
      </c>
      <c r="E25" s="755">
        <v>0</v>
      </c>
      <c r="F25" s="762">
        <f t="shared" si="0"/>
        <v>0</v>
      </c>
    </row>
    <row r="26" spans="1:15" ht="15.75" x14ac:dyDescent="0.25">
      <c r="A26" s="258">
        <v>547</v>
      </c>
      <c r="B26" s="165" t="s">
        <v>541</v>
      </c>
      <c r="C26" s="161" t="s">
        <v>542</v>
      </c>
      <c r="D26" s="755">
        <v>0</v>
      </c>
      <c r="E26" s="755">
        <v>0</v>
      </c>
      <c r="F26" s="762">
        <f t="shared" si="0"/>
        <v>0</v>
      </c>
    </row>
    <row r="27" spans="1:15" ht="15.75" x14ac:dyDescent="0.25">
      <c r="A27" s="258">
        <v>548</v>
      </c>
      <c r="B27" s="165" t="s">
        <v>543</v>
      </c>
      <c r="C27" s="161" t="s">
        <v>544</v>
      </c>
      <c r="D27" s="755">
        <v>2081.7199999999998</v>
      </c>
      <c r="E27" s="755">
        <v>798.46</v>
      </c>
      <c r="F27" s="762">
        <f t="shared" si="0"/>
        <v>-1283.2599999999998</v>
      </c>
    </row>
    <row r="28" spans="1:15" ht="15.75" x14ac:dyDescent="0.25">
      <c r="A28" s="258">
        <v>549</v>
      </c>
      <c r="B28" s="165" t="s">
        <v>545</v>
      </c>
      <c r="C28" s="161" t="s">
        <v>546</v>
      </c>
      <c r="D28" s="755">
        <v>75521.240000000005</v>
      </c>
      <c r="E28" s="755">
        <v>89439.99</v>
      </c>
      <c r="F28" s="762">
        <f t="shared" si="0"/>
        <v>13918.75</v>
      </c>
    </row>
    <row r="29" spans="1:15" ht="15.75" x14ac:dyDescent="0.25">
      <c r="A29" s="258">
        <v>551</v>
      </c>
      <c r="B29" s="165" t="s">
        <v>547</v>
      </c>
      <c r="C29" s="161" t="s">
        <v>548</v>
      </c>
      <c r="D29" s="755">
        <v>6212.2</v>
      </c>
      <c r="E29" s="755">
        <v>14645.1</v>
      </c>
      <c r="F29" s="762">
        <f t="shared" si="0"/>
        <v>8432.9000000000015</v>
      </c>
    </row>
    <row r="30" spans="1:15" ht="15.75" x14ac:dyDescent="0.25">
      <c r="A30" s="260">
        <v>552</v>
      </c>
      <c r="B30" s="165" t="s">
        <v>676</v>
      </c>
      <c r="C30" s="161" t="s">
        <v>549</v>
      </c>
      <c r="D30" s="755">
        <v>0</v>
      </c>
      <c r="E30" s="755">
        <v>0</v>
      </c>
      <c r="F30" s="762">
        <f t="shared" si="0"/>
        <v>0</v>
      </c>
      <c r="O30" s="639"/>
    </row>
    <row r="31" spans="1:15" ht="15.75" x14ac:dyDescent="0.25">
      <c r="A31" s="260">
        <v>553</v>
      </c>
      <c r="B31" s="165" t="s">
        <v>550</v>
      </c>
      <c r="C31" s="161" t="s">
        <v>551</v>
      </c>
      <c r="D31" s="755">
        <v>0</v>
      </c>
      <c r="E31" s="755">
        <v>0</v>
      </c>
      <c r="F31" s="762">
        <f t="shared" si="0"/>
        <v>0</v>
      </c>
      <c r="O31" s="639"/>
    </row>
    <row r="32" spans="1:15" ht="15.75" x14ac:dyDescent="0.25">
      <c r="A32" s="260">
        <v>554</v>
      </c>
      <c r="B32" s="165" t="s">
        <v>552</v>
      </c>
      <c r="C32" s="161" t="s">
        <v>553</v>
      </c>
      <c r="D32" s="755">
        <v>0</v>
      </c>
      <c r="E32" s="755">
        <v>0</v>
      </c>
      <c r="F32" s="762">
        <f t="shared" si="0"/>
        <v>0</v>
      </c>
      <c r="O32" s="639"/>
    </row>
    <row r="33" spans="1:15" ht="15.75" x14ac:dyDescent="0.25">
      <c r="A33" s="260">
        <v>555</v>
      </c>
      <c r="B33" s="165" t="s">
        <v>554</v>
      </c>
      <c r="C33" s="161" t="s">
        <v>555</v>
      </c>
      <c r="D33" s="755">
        <v>0</v>
      </c>
      <c r="E33" s="755">
        <v>0</v>
      </c>
      <c r="F33" s="762">
        <f t="shared" si="0"/>
        <v>0</v>
      </c>
      <c r="O33" s="639"/>
    </row>
    <row r="34" spans="1:15" ht="15.75" x14ac:dyDescent="0.25">
      <c r="A34" s="260">
        <v>556</v>
      </c>
      <c r="B34" s="165" t="s">
        <v>556</v>
      </c>
      <c r="C34" s="161" t="s">
        <v>557</v>
      </c>
      <c r="D34" s="755">
        <v>39401.17</v>
      </c>
      <c r="E34" s="755">
        <v>39684.660000000003</v>
      </c>
      <c r="F34" s="762">
        <f t="shared" si="0"/>
        <v>283.49000000000524</v>
      </c>
      <c r="O34" s="639"/>
    </row>
    <row r="35" spans="1:15" ht="15.75" x14ac:dyDescent="0.25">
      <c r="A35" s="260">
        <v>557</v>
      </c>
      <c r="B35" s="165" t="s">
        <v>558</v>
      </c>
      <c r="C35" s="161" t="s">
        <v>559</v>
      </c>
      <c r="D35" s="755">
        <v>0</v>
      </c>
      <c r="E35" s="755">
        <v>0</v>
      </c>
      <c r="F35" s="762">
        <f t="shared" si="0"/>
        <v>0</v>
      </c>
      <c r="O35" s="639"/>
    </row>
    <row r="36" spans="1:15" ht="15.75" x14ac:dyDescent="0.25">
      <c r="A36" s="260">
        <v>558</v>
      </c>
      <c r="B36" s="165" t="s">
        <v>560</v>
      </c>
      <c r="C36" s="161" t="s">
        <v>561</v>
      </c>
      <c r="D36" s="755">
        <v>0</v>
      </c>
      <c r="E36" s="755">
        <v>0</v>
      </c>
      <c r="F36" s="762">
        <f t="shared" si="0"/>
        <v>0</v>
      </c>
      <c r="O36" s="639"/>
    </row>
    <row r="37" spans="1:15" ht="20.25" customHeight="1" x14ac:dyDescent="0.25">
      <c r="A37" s="260">
        <v>561</v>
      </c>
      <c r="B37" s="165" t="s">
        <v>563</v>
      </c>
      <c r="C37" s="161" t="s">
        <v>562</v>
      </c>
      <c r="D37" s="755">
        <v>0</v>
      </c>
      <c r="E37" s="755">
        <v>0</v>
      </c>
      <c r="F37" s="762">
        <f t="shared" si="0"/>
        <v>0</v>
      </c>
      <c r="O37" s="639"/>
    </row>
    <row r="38" spans="1:15" ht="15.75" x14ac:dyDescent="0.25">
      <c r="A38" s="260">
        <v>562</v>
      </c>
      <c r="B38" s="165" t="s">
        <v>565</v>
      </c>
      <c r="C38" s="161" t="s">
        <v>564</v>
      </c>
      <c r="D38" s="755">
        <v>0</v>
      </c>
      <c r="E38" s="755">
        <v>0</v>
      </c>
      <c r="F38" s="762">
        <f t="shared" si="0"/>
        <v>0</v>
      </c>
      <c r="O38" s="639"/>
    </row>
    <row r="39" spans="1:15" ht="15.75" x14ac:dyDescent="0.25">
      <c r="A39" s="260">
        <v>563</v>
      </c>
      <c r="B39" s="165" t="s">
        <v>567</v>
      </c>
      <c r="C39" s="161" t="s">
        <v>566</v>
      </c>
      <c r="D39" s="755">
        <v>0</v>
      </c>
      <c r="E39" s="755">
        <v>0</v>
      </c>
      <c r="F39" s="762">
        <f t="shared" si="0"/>
        <v>0</v>
      </c>
      <c r="O39" s="639"/>
    </row>
    <row r="40" spans="1:15" ht="15.75" x14ac:dyDescent="0.25">
      <c r="A40" s="261">
        <v>565</v>
      </c>
      <c r="B40" s="265" t="s">
        <v>675</v>
      </c>
      <c r="C40" s="161" t="s">
        <v>568</v>
      </c>
      <c r="D40" s="756">
        <v>0</v>
      </c>
      <c r="E40" s="756">
        <v>0</v>
      </c>
      <c r="F40" s="762">
        <f t="shared" si="0"/>
        <v>0</v>
      </c>
      <c r="O40" s="639"/>
    </row>
    <row r="41" spans="1:15" ht="16.5" thickBot="1" x14ac:dyDescent="0.3">
      <c r="A41" s="261">
        <v>567</v>
      </c>
      <c r="B41" s="166" t="s">
        <v>569</v>
      </c>
      <c r="C41" s="162" t="s">
        <v>570</v>
      </c>
      <c r="D41" s="756">
        <v>0</v>
      </c>
      <c r="E41" s="756">
        <v>0</v>
      </c>
      <c r="F41" s="763">
        <f t="shared" si="0"/>
        <v>0</v>
      </c>
      <c r="O41" s="639"/>
    </row>
    <row r="42" spans="1:15" ht="24.75" customHeight="1" thickBot="1" x14ac:dyDescent="0.25">
      <c r="A42" s="1010" t="s">
        <v>731</v>
      </c>
      <c r="B42" s="1011"/>
      <c r="C42" s="257" t="s">
        <v>571</v>
      </c>
      <c r="D42" s="764">
        <f>SUM(D5:D41)</f>
        <v>689756.41</v>
      </c>
      <c r="E42" s="765">
        <f>SUM(E5:E41)</f>
        <v>662995.43000000005</v>
      </c>
      <c r="F42" s="766">
        <f>SUM(F5:F41)</f>
        <v>-26760.979999999974</v>
      </c>
    </row>
    <row r="43" spans="1:15" x14ac:dyDescent="0.2">
      <c r="B43" s="151"/>
      <c r="C43" s="151"/>
      <c r="D43" s="151"/>
      <c r="E43" s="151"/>
    </row>
  </sheetData>
  <mergeCells count="3">
    <mergeCell ref="A2:F2"/>
    <mergeCell ref="A1:F1"/>
    <mergeCell ref="A42:B42"/>
  </mergeCells>
  <pageMargins left="0.39370078740157483" right="0.23622047244094491" top="0.59055118110236227" bottom="0.74803149606299213" header="0.31496062992125984" footer="0.31496062992125984"/>
  <pageSetup paperSize="9" scale="88"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67"/>
  <sheetViews>
    <sheetView workbookViewId="0">
      <selection sqref="A1:F1"/>
    </sheetView>
  </sheetViews>
  <sheetFormatPr defaultRowHeight="12.75" x14ac:dyDescent="0.2"/>
  <cols>
    <col min="1" max="1" width="60.85546875" customWidth="1"/>
    <col min="2" max="2" width="8.85546875" customWidth="1"/>
    <col min="3" max="3" width="13.140625" customWidth="1"/>
    <col min="4" max="4" width="14.7109375" customWidth="1"/>
    <col min="5" max="5" width="14.28515625" customWidth="1"/>
    <col min="6" max="6" width="13.7109375" customWidth="1"/>
  </cols>
  <sheetData>
    <row r="1" spans="1:6" ht="45.75" customHeight="1" x14ac:dyDescent="0.2">
      <c r="A1" s="1013" t="s">
        <v>490</v>
      </c>
      <c r="B1" s="1014"/>
      <c r="C1" s="1014"/>
      <c r="D1" s="1014"/>
      <c r="E1" s="1014"/>
      <c r="F1" s="1015"/>
    </row>
    <row r="2" spans="1:6" ht="19.5" customHeight="1" x14ac:dyDescent="0.25">
      <c r="A2" s="1012" t="s">
        <v>358</v>
      </c>
      <c r="B2" s="1012"/>
      <c r="C2" s="1012"/>
      <c r="D2" s="1012"/>
      <c r="E2" s="1012"/>
      <c r="F2" s="1012"/>
    </row>
    <row r="3" spans="1:6" ht="42" customHeight="1" x14ac:dyDescent="0.2">
      <c r="A3" s="152" t="s">
        <v>368</v>
      </c>
      <c r="B3" s="153" t="s">
        <v>369</v>
      </c>
      <c r="C3" s="160" t="s">
        <v>492</v>
      </c>
      <c r="D3" s="153" t="s">
        <v>487</v>
      </c>
      <c r="E3" s="153" t="s">
        <v>488</v>
      </c>
      <c r="F3" s="153" t="s">
        <v>489</v>
      </c>
    </row>
    <row r="4" spans="1:6" ht="15.75" x14ac:dyDescent="0.25">
      <c r="A4" s="154" t="s">
        <v>370</v>
      </c>
      <c r="B4" s="154" t="s">
        <v>371</v>
      </c>
      <c r="C4" s="155"/>
      <c r="D4" s="155"/>
      <c r="E4" s="155"/>
      <c r="F4" s="155"/>
    </row>
    <row r="5" spans="1:6" ht="15.75" x14ac:dyDescent="0.25">
      <c r="A5" s="159" t="s">
        <v>372</v>
      </c>
      <c r="B5" s="154" t="s">
        <v>373</v>
      </c>
      <c r="C5" s="155"/>
      <c r="D5" s="155"/>
      <c r="E5" s="155"/>
      <c r="F5" s="155"/>
    </row>
    <row r="6" spans="1:6" ht="15.75" x14ac:dyDescent="0.25">
      <c r="A6" s="154" t="s">
        <v>374</v>
      </c>
      <c r="B6" s="154" t="s">
        <v>375</v>
      </c>
      <c r="C6" s="155"/>
      <c r="D6" s="155"/>
      <c r="E6" s="155"/>
      <c r="F6" s="155"/>
    </row>
    <row r="7" spans="1:6" ht="15.75" x14ac:dyDescent="0.25">
      <c r="A7" s="154" t="s">
        <v>376</v>
      </c>
      <c r="B7" s="154" t="s">
        <v>377</v>
      </c>
      <c r="C7" s="155"/>
      <c r="D7" s="155"/>
      <c r="E7" s="155"/>
      <c r="F7" s="155"/>
    </row>
    <row r="8" spans="1:6" ht="15.75" x14ac:dyDescent="0.25">
      <c r="A8" s="158" t="s">
        <v>491</v>
      </c>
      <c r="B8" s="154" t="s">
        <v>378</v>
      </c>
      <c r="C8" s="155"/>
      <c r="D8" s="155"/>
      <c r="E8" s="155"/>
      <c r="F8" s="155"/>
    </row>
    <row r="9" spans="1:6" ht="15.75" x14ac:dyDescent="0.25">
      <c r="A9" s="154" t="s">
        <v>379</v>
      </c>
      <c r="B9" s="154" t="s">
        <v>380</v>
      </c>
      <c r="C9" s="155"/>
      <c r="D9" s="155"/>
      <c r="E9" s="155"/>
      <c r="F9" s="155"/>
    </row>
    <row r="10" spans="1:6" ht="15.75" x14ac:dyDescent="0.25">
      <c r="A10" s="154" t="s">
        <v>381</v>
      </c>
      <c r="B10" s="154" t="s">
        <v>382</v>
      </c>
      <c r="C10" s="155"/>
      <c r="D10" s="155"/>
      <c r="E10" s="155"/>
      <c r="F10" s="155"/>
    </row>
    <row r="11" spans="1:6" ht="15.75" x14ac:dyDescent="0.25">
      <c r="A11" s="154" t="s">
        <v>383</v>
      </c>
      <c r="B11" s="154" t="s">
        <v>384</v>
      </c>
      <c r="C11" s="155"/>
      <c r="D11" s="155"/>
      <c r="E11" s="155"/>
      <c r="F11" s="155"/>
    </row>
    <row r="12" spans="1:6" ht="15.75" x14ac:dyDescent="0.25">
      <c r="A12" s="159" t="s">
        <v>385</v>
      </c>
      <c r="B12" s="154" t="s">
        <v>386</v>
      </c>
      <c r="C12" s="155"/>
      <c r="D12" s="155"/>
      <c r="E12" s="155"/>
      <c r="F12" s="155"/>
    </row>
    <row r="13" spans="1:6" ht="15.75" x14ac:dyDescent="0.25">
      <c r="A13" s="154" t="s">
        <v>387</v>
      </c>
      <c r="B13" s="154" t="s">
        <v>388</v>
      </c>
      <c r="C13" s="155"/>
      <c r="D13" s="155"/>
      <c r="E13" s="155"/>
      <c r="F13" s="155"/>
    </row>
    <row r="14" spans="1:6" ht="15.75" x14ac:dyDescent="0.25">
      <c r="A14" s="154" t="s">
        <v>389</v>
      </c>
      <c r="B14" s="154" t="s">
        <v>390</v>
      </c>
      <c r="C14" s="155"/>
      <c r="D14" s="155"/>
      <c r="E14" s="155"/>
      <c r="F14" s="155"/>
    </row>
    <row r="15" spans="1:6" ht="15.75" x14ac:dyDescent="0.25">
      <c r="A15" s="154" t="s">
        <v>391</v>
      </c>
      <c r="B15" s="154" t="s">
        <v>392</v>
      </c>
      <c r="C15" s="155"/>
      <c r="D15" s="155"/>
      <c r="E15" s="155"/>
      <c r="F15" s="155"/>
    </row>
    <row r="16" spans="1:6" ht="15.75" x14ac:dyDescent="0.25">
      <c r="A16" s="154" t="s">
        <v>393</v>
      </c>
      <c r="B16" s="154" t="s">
        <v>394</v>
      </c>
      <c r="C16" s="155"/>
      <c r="D16" s="155"/>
      <c r="E16" s="155"/>
      <c r="F16" s="155"/>
    </row>
    <row r="17" spans="1:6" ht="15.75" x14ac:dyDescent="0.25">
      <c r="A17" s="154" t="s">
        <v>395</v>
      </c>
      <c r="B17" s="154" t="s">
        <v>396</v>
      </c>
      <c r="C17" s="155"/>
      <c r="D17" s="155"/>
      <c r="E17" s="155"/>
      <c r="F17" s="155"/>
    </row>
    <row r="18" spans="1:6" ht="15.75" x14ac:dyDescent="0.25">
      <c r="A18" s="154" t="s">
        <v>397</v>
      </c>
      <c r="B18" s="154" t="s">
        <v>398</v>
      </c>
      <c r="C18" s="155"/>
      <c r="D18" s="155"/>
      <c r="E18" s="155"/>
      <c r="F18" s="155"/>
    </row>
    <row r="19" spans="1:6" ht="15.75" x14ac:dyDescent="0.25">
      <c r="A19" s="154" t="s">
        <v>399</v>
      </c>
      <c r="B19" s="154" t="s">
        <v>400</v>
      </c>
      <c r="C19" s="155"/>
      <c r="D19" s="155"/>
      <c r="E19" s="155"/>
      <c r="F19" s="155"/>
    </row>
    <row r="20" spans="1:6" ht="15.75" x14ac:dyDescent="0.25">
      <c r="A20" s="154" t="s">
        <v>401</v>
      </c>
      <c r="B20" s="154" t="s">
        <v>402</v>
      </c>
      <c r="C20" s="155"/>
      <c r="D20" s="155"/>
      <c r="E20" s="155"/>
      <c r="F20" s="155"/>
    </row>
    <row r="21" spans="1:6" ht="15.75" x14ac:dyDescent="0.25">
      <c r="A21" s="154" t="s">
        <v>403</v>
      </c>
      <c r="B21" s="154" t="s">
        <v>404</v>
      </c>
      <c r="C21" s="155"/>
      <c r="D21" s="155"/>
      <c r="E21" s="155"/>
      <c r="F21" s="155"/>
    </row>
    <row r="22" spans="1:6" ht="15.75" x14ac:dyDescent="0.25">
      <c r="A22" s="154" t="s">
        <v>405</v>
      </c>
      <c r="B22" s="154" t="s">
        <v>406</v>
      </c>
      <c r="C22" s="155"/>
      <c r="D22" s="155"/>
      <c r="E22" s="155"/>
      <c r="F22" s="155"/>
    </row>
    <row r="23" spans="1:6" ht="15.75" x14ac:dyDescent="0.25">
      <c r="A23" s="154" t="s">
        <v>407</v>
      </c>
      <c r="B23" s="154" t="s">
        <v>408</v>
      </c>
      <c r="C23" s="155"/>
      <c r="D23" s="155"/>
      <c r="E23" s="155"/>
      <c r="F23" s="155"/>
    </row>
    <row r="24" spans="1:6" ht="15.75" x14ac:dyDescent="0.25">
      <c r="A24" s="159" t="s">
        <v>409</v>
      </c>
      <c r="B24" s="154" t="s">
        <v>410</v>
      </c>
      <c r="C24" s="155"/>
      <c r="D24" s="155"/>
      <c r="E24" s="155"/>
      <c r="F24" s="155"/>
    </row>
    <row r="25" spans="1:6" ht="15.75" x14ac:dyDescent="0.25">
      <c r="A25" s="154" t="s">
        <v>411</v>
      </c>
      <c r="B25" s="154" t="s">
        <v>412</v>
      </c>
      <c r="C25" s="155"/>
      <c r="D25" s="155"/>
      <c r="E25" s="155"/>
      <c r="F25" s="155"/>
    </row>
    <row r="26" spans="1:6" ht="15.75" x14ac:dyDescent="0.25">
      <c r="A26" s="154" t="s">
        <v>413</v>
      </c>
      <c r="B26" s="154" t="s">
        <v>414</v>
      </c>
      <c r="C26" s="155"/>
      <c r="D26" s="155"/>
      <c r="E26" s="155"/>
      <c r="F26" s="155"/>
    </row>
    <row r="27" spans="1:6" ht="15.75" x14ac:dyDescent="0.25">
      <c r="A27" s="154" t="s">
        <v>415</v>
      </c>
      <c r="B27" s="154" t="s">
        <v>416</v>
      </c>
      <c r="C27" s="155"/>
      <c r="D27" s="155"/>
      <c r="E27" s="155"/>
      <c r="F27" s="155"/>
    </row>
    <row r="28" spans="1:6" ht="15.75" x14ac:dyDescent="0.25">
      <c r="A28" s="154" t="s">
        <v>417</v>
      </c>
      <c r="B28" s="154" t="s">
        <v>418</v>
      </c>
      <c r="C28" s="155"/>
      <c r="D28" s="155"/>
      <c r="E28" s="155"/>
      <c r="F28" s="155"/>
    </row>
    <row r="29" spans="1:6" ht="15.75" x14ac:dyDescent="0.25">
      <c r="A29" s="154" t="s">
        <v>419</v>
      </c>
      <c r="B29" s="154" t="s">
        <v>420</v>
      </c>
      <c r="C29" s="155"/>
      <c r="D29" s="155"/>
      <c r="E29" s="155"/>
      <c r="F29" s="155"/>
    </row>
    <row r="30" spans="1:6" ht="15.75" x14ac:dyDescent="0.25">
      <c r="A30" s="154" t="s">
        <v>421</v>
      </c>
      <c r="B30" s="154" t="s">
        <v>422</v>
      </c>
      <c r="C30" s="155"/>
      <c r="D30" s="155"/>
      <c r="E30" s="155"/>
      <c r="F30" s="155"/>
    </row>
    <row r="31" spans="1:6" ht="15.75" x14ac:dyDescent="0.25">
      <c r="A31" s="154" t="s">
        <v>423</v>
      </c>
      <c r="B31" s="154" t="s">
        <v>424</v>
      </c>
      <c r="C31" s="155"/>
      <c r="D31" s="155"/>
      <c r="E31" s="155"/>
      <c r="F31" s="155"/>
    </row>
    <row r="32" spans="1:6" ht="15.75" x14ac:dyDescent="0.25">
      <c r="A32" s="154" t="s">
        <v>425</v>
      </c>
      <c r="B32" s="154" t="s">
        <v>426</v>
      </c>
      <c r="C32" s="155"/>
      <c r="D32" s="155"/>
      <c r="E32" s="155"/>
      <c r="F32" s="155"/>
    </row>
    <row r="33" spans="1:6" ht="15.75" x14ac:dyDescent="0.25">
      <c r="A33" s="159" t="s">
        <v>427</v>
      </c>
      <c r="B33" s="154" t="s">
        <v>428</v>
      </c>
      <c r="C33" s="155"/>
      <c r="D33" s="155"/>
      <c r="E33" s="155"/>
      <c r="F33" s="155"/>
    </row>
    <row r="34" spans="1:6" ht="15.75" x14ac:dyDescent="0.25">
      <c r="A34" s="154" t="s">
        <v>429</v>
      </c>
      <c r="B34" s="154" t="s">
        <v>430</v>
      </c>
      <c r="C34" s="155"/>
      <c r="D34" s="155"/>
      <c r="E34" s="155"/>
      <c r="F34" s="155"/>
    </row>
    <row r="35" spans="1:6" ht="15.75" x14ac:dyDescent="0.25">
      <c r="A35" s="154" t="s">
        <v>431</v>
      </c>
      <c r="B35" s="154" t="s">
        <v>432</v>
      </c>
      <c r="C35" s="155"/>
      <c r="D35" s="155"/>
      <c r="E35" s="155"/>
      <c r="F35" s="155"/>
    </row>
    <row r="36" spans="1:6" ht="15.75" x14ac:dyDescent="0.25">
      <c r="A36" s="154" t="s">
        <v>433</v>
      </c>
      <c r="B36" s="154" t="s">
        <v>434</v>
      </c>
      <c r="C36" s="155"/>
      <c r="D36" s="155"/>
      <c r="E36" s="155"/>
      <c r="F36" s="155"/>
    </row>
    <row r="37" spans="1:6" ht="15.75" x14ac:dyDescent="0.25">
      <c r="A37" s="154" t="s">
        <v>435</v>
      </c>
      <c r="B37" s="154" t="s">
        <v>436</v>
      </c>
      <c r="C37" s="155"/>
      <c r="D37" s="155"/>
      <c r="E37" s="155"/>
      <c r="F37" s="155"/>
    </row>
    <row r="38" spans="1:6" ht="15.75" x14ac:dyDescent="0.25">
      <c r="A38" s="154" t="s">
        <v>437</v>
      </c>
      <c r="B38" s="154" t="s">
        <v>438</v>
      </c>
      <c r="C38" s="155"/>
      <c r="D38" s="155"/>
      <c r="E38" s="155"/>
      <c r="F38" s="155"/>
    </row>
    <row r="39" spans="1:6" ht="15.75" x14ac:dyDescent="0.25">
      <c r="A39" s="154" t="s">
        <v>439</v>
      </c>
      <c r="B39" s="154" t="s">
        <v>440</v>
      </c>
      <c r="C39" s="155"/>
      <c r="D39" s="155"/>
      <c r="E39" s="155"/>
      <c r="F39" s="155"/>
    </row>
    <row r="40" spans="1:6" ht="15.75" x14ac:dyDescent="0.25">
      <c r="A40" s="159" t="s">
        <v>441</v>
      </c>
      <c r="B40" s="154" t="s">
        <v>442</v>
      </c>
      <c r="C40" s="155"/>
      <c r="D40" s="155"/>
      <c r="E40" s="155"/>
      <c r="F40" s="155"/>
    </row>
    <row r="41" spans="1:6" ht="15.75" x14ac:dyDescent="0.25">
      <c r="A41" s="154" t="s">
        <v>443</v>
      </c>
      <c r="B41" s="154" t="s">
        <v>444</v>
      </c>
      <c r="C41" s="155"/>
      <c r="D41" s="155"/>
      <c r="E41" s="155"/>
      <c r="F41" s="155"/>
    </row>
    <row r="42" spans="1:6" ht="15.75" x14ac:dyDescent="0.25">
      <c r="A42" s="154" t="s">
        <v>445</v>
      </c>
      <c r="B42" s="154" t="s">
        <v>446</v>
      </c>
      <c r="C42" s="155"/>
      <c r="D42" s="155"/>
      <c r="E42" s="155"/>
      <c r="F42" s="155"/>
    </row>
    <row r="43" spans="1:6" ht="15.75" x14ac:dyDescent="0.25">
      <c r="A43" s="154" t="s">
        <v>447</v>
      </c>
      <c r="B43" s="154" t="s">
        <v>448</v>
      </c>
      <c r="C43" s="155"/>
      <c r="D43" s="155"/>
      <c r="E43" s="155"/>
      <c r="F43" s="155"/>
    </row>
    <row r="44" spans="1:6" ht="15.75" x14ac:dyDescent="0.25">
      <c r="A44" s="154" t="s">
        <v>449</v>
      </c>
      <c r="B44" s="154" t="s">
        <v>450</v>
      </c>
      <c r="C44" s="155"/>
      <c r="D44" s="155"/>
      <c r="E44" s="155"/>
      <c r="F44" s="155"/>
    </row>
    <row r="45" spans="1:6" ht="15.75" x14ac:dyDescent="0.25">
      <c r="A45" s="159" t="s">
        <v>451</v>
      </c>
      <c r="B45" s="154" t="s">
        <v>452</v>
      </c>
      <c r="C45" s="155"/>
      <c r="D45" s="155"/>
      <c r="E45" s="155"/>
      <c r="F45" s="155"/>
    </row>
    <row r="46" spans="1:6" ht="15.75" x14ac:dyDescent="0.25">
      <c r="A46" s="154" t="s">
        <v>453</v>
      </c>
      <c r="B46" s="154" t="s">
        <v>454</v>
      </c>
      <c r="C46" s="155"/>
      <c r="D46" s="155"/>
      <c r="E46" s="155"/>
      <c r="F46" s="155"/>
    </row>
    <row r="47" spans="1:6" ht="15.75" x14ac:dyDescent="0.25">
      <c r="A47" s="154" t="s">
        <v>445</v>
      </c>
      <c r="B47" s="154" t="s">
        <v>455</v>
      </c>
      <c r="C47" s="155"/>
      <c r="D47" s="155"/>
      <c r="E47" s="155"/>
      <c r="F47" s="155"/>
    </row>
    <row r="48" spans="1:6" ht="15.75" x14ac:dyDescent="0.25">
      <c r="A48" s="154" t="s">
        <v>456</v>
      </c>
      <c r="B48" s="154" t="s">
        <v>457</v>
      </c>
      <c r="C48" s="155"/>
      <c r="D48" s="155"/>
      <c r="E48" s="155"/>
      <c r="F48" s="155"/>
    </row>
    <row r="49" spans="1:6" ht="15.75" x14ac:dyDescent="0.25">
      <c r="A49" s="154" t="s">
        <v>458</v>
      </c>
      <c r="B49" s="154" t="s">
        <v>459</v>
      </c>
      <c r="C49" s="155"/>
      <c r="D49" s="155"/>
      <c r="E49" s="155"/>
      <c r="F49" s="155"/>
    </row>
    <row r="50" spans="1:6" ht="15.75" x14ac:dyDescent="0.25">
      <c r="A50" s="154" t="s">
        <v>460</v>
      </c>
      <c r="B50" s="154" t="s">
        <v>461</v>
      </c>
      <c r="C50" s="155"/>
      <c r="D50" s="155"/>
      <c r="E50" s="155"/>
      <c r="F50" s="155"/>
    </row>
    <row r="51" spans="1:6" ht="15.75" x14ac:dyDescent="0.25">
      <c r="A51" s="154" t="s">
        <v>447</v>
      </c>
      <c r="B51" s="154" t="s">
        <v>462</v>
      </c>
      <c r="C51" s="155"/>
      <c r="D51" s="155"/>
      <c r="E51" s="155"/>
      <c r="F51" s="155"/>
    </row>
    <row r="52" spans="1:6" ht="15.75" x14ac:dyDescent="0.25">
      <c r="A52" s="154" t="s">
        <v>463</v>
      </c>
      <c r="B52" s="154" t="s">
        <v>464</v>
      </c>
      <c r="C52" s="155"/>
      <c r="D52" s="155"/>
      <c r="E52" s="155"/>
      <c r="F52" s="155"/>
    </row>
    <row r="53" spans="1:6" ht="15.75" x14ac:dyDescent="0.25">
      <c r="A53" s="154" t="s">
        <v>449</v>
      </c>
      <c r="B53" s="154" t="s">
        <v>465</v>
      </c>
      <c r="C53" s="155"/>
      <c r="D53" s="155"/>
      <c r="E53" s="155"/>
      <c r="F53" s="155"/>
    </row>
    <row r="54" spans="1:6" ht="15.75" x14ac:dyDescent="0.25">
      <c r="A54" s="159" t="s">
        <v>466</v>
      </c>
      <c r="B54" s="154" t="s">
        <v>467</v>
      </c>
      <c r="C54" s="155"/>
      <c r="D54" s="155"/>
      <c r="E54" s="155"/>
      <c r="F54" s="155"/>
    </row>
    <row r="55" spans="1:6" ht="15.75" x14ac:dyDescent="0.25">
      <c r="A55" s="154" t="s">
        <v>468</v>
      </c>
      <c r="B55" s="154" t="s">
        <v>469</v>
      </c>
      <c r="C55" s="155"/>
      <c r="D55" s="155"/>
      <c r="E55" s="155"/>
      <c r="F55" s="155"/>
    </row>
    <row r="56" spans="1:6" ht="15.75" x14ac:dyDescent="0.25">
      <c r="A56" s="154" t="s">
        <v>470</v>
      </c>
      <c r="B56" s="154" t="s">
        <v>471</v>
      </c>
      <c r="C56" s="155"/>
      <c r="D56" s="155"/>
      <c r="E56" s="155"/>
      <c r="F56" s="155"/>
    </row>
    <row r="57" spans="1:6" ht="15.75" x14ac:dyDescent="0.25">
      <c r="A57" s="154" t="s">
        <v>472</v>
      </c>
      <c r="B57" s="154" t="s">
        <v>473</v>
      </c>
      <c r="C57" s="155"/>
      <c r="D57" s="155"/>
      <c r="E57" s="155"/>
      <c r="F57" s="155"/>
    </row>
    <row r="58" spans="1:6" ht="15.75" x14ac:dyDescent="0.25">
      <c r="A58" s="154" t="s">
        <v>474</v>
      </c>
      <c r="B58" s="154" t="s">
        <v>475</v>
      </c>
      <c r="C58" s="155"/>
      <c r="D58" s="155"/>
      <c r="E58" s="155"/>
      <c r="F58" s="155"/>
    </row>
    <row r="59" spans="1:6" ht="15.75" x14ac:dyDescent="0.25">
      <c r="A59" s="154" t="s">
        <v>476</v>
      </c>
      <c r="B59" s="154" t="s">
        <v>477</v>
      </c>
      <c r="C59" s="155"/>
      <c r="D59" s="155"/>
      <c r="E59" s="155"/>
      <c r="F59" s="155"/>
    </row>
    <row r="60" spans="1:6" ht="15.75" x14ac:dyDescent="0.25">
      <c r="A60" s="154" t="s">
        <v>478</v>
      </c>
      <c r="B60" s="154" t="s">
        <v>479</v>
      </c>
      <c r="C60" s="155"/>
      <c r="D60" s="155"/>
      <c r="E60" s="155"/>
      <c r="F60" s="155"/>
    </row>
    <row r="61" spans="1:6" ht="15.75" x14ac:dyDescent="0.25">
      <c r="A61" s="159" t="s">
        <v>480</v>
      </c>
      <c r="B61" s="154" t="s">
        <v>481</v>
      </c>
      <c r="C61" s="155"/>
      <c r="D61" s="155"/>
      <c r="E61" s="155"/>
      <c r="F61" s="155"/>
    </row>
    <row r="62" spans="1:6" ht="15.75" x14ac:dyDescent="0.25">
      <c r="A62" s="154" t="s">
        <v>482</v>
      </c>
      <c r="B62" s="154" t="s">
        <v>483</v>
      </c>
      <c r="C62" s="155"/>
      <c r="D62" s="155"/>
      <c r="E62" s="155"/>
      <c r="F62" s="155"/>
    </row>
    <row r="63" spans="1:6" ht="15.75" x14ac:dyDescent="0.25">
      <c r="A63" s="154" t="s">
        <v>484</v>
      </c>
      <c r="B63" s="154" t="s">
        <v>485</v>
      </c>
      <c r="C63" s="155"/>
      <c r="D63" s="155"/>
      <c r="E63" s="155"/>
      <c r="F63" s="155"/>
    </row>
    <row r="64" spans="1:6" ht="15.75" x14ac:dyDescent="0.25">
      <c r="A64" s="156" t="s">
        <v>486</v>
      </c>
      <c r="B64" s="157"/>
      <c r="C64" s="155"/>
      <c r="D64" s="155"/>
      <c r="E64" s="155"/>
      <c r="F64" s="155"/>
    </row>
    <row r="65" spans="1:6" ht="15.75" x14ac:dyDescent="0.25">
      <c r="A65" s="86"/>
      <c r="B65" s="86"/>
      <c r="C65" s="86"/>
      <c r="D65" s="86"/>
      <c r="E65" s="86"/>
      <c r="F65" s="86"/>
    </row>
    <row r="66" spans="1:6" ht="15.75" x14ac:dyDescent="0.25">
      <c r="A66" s="86"/>
      <c r="B66" s="86"/>
      <c r="C66" s="86"/>
      <c r="D66" s="86"/>
      <c r="E66" s="86"/>
      <c r="F66" s="86"/>
    </row>
    <row r="67" spans="1:6" ht="15.75" x14ac:dyDescent="0.25">
      <c r="A67" s="86"/>
      <c r="B67" s="86"/>
      <c r="C67" s="86"/>
      <c r="D67" s="86"/>
      <c r="E67" s="86"/>
      <c r="F67" s="86"/>
    </row>
  </sheetData>
  <mergeCells count="2">
    <mergeCell ref="A2:F2"/>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3">
    <tabColor indexed="60"/>
    <pageSetUpPr fitToPage="1"/>
  </sheetPr>
  <dimension ref="A1:K96"/>
  <sheetViews>
    <sheetView zoomScale="110" zoomScaleNormal="110" workbookViewId="0">
      <pane xSplit="1" ySplit="2" topLeftCell="B87" activePane="bottomRight" state="frozen"/>
      <selection pane="topRight" activeCell="B1" sqref="B1"/>
      <selection pane="bottomLeft" activeCell="A3" sqref="A3"/>
      <selection pane="bottomRight" activeCell="B94" sqref="B94"/>
    </sheetView>
  </sheetViews>
  <sheetFormatPr defaultRowHeight="15.75" x14ac:dyDescent="0.2"/>
  <cols>
    <col min="1" max="1" width="19.5703125" style="33" customWidth="1"/>
    <col min="2" max="2" width="113" style="10" customWidth="1"/>
    <col min="3" max="3" width="13.85546875" style="362" customWidth="1"/>
  </cols>
  <sheetData>
    <row r="1" spans="1:3" ht="19.5" thickBot="1" x14ac:dyDescent="0.3">
      <c r="A1" s="778" t="s">
        <v>1110</v>
      </c>
      <c r="B1" s="779"/>
      <c r="C1" s="361"/>
    </row>
    <row r="2" spans="1:3" x14ac:dyDescent="0.2">
      <c r="A2" s="167" t="s">
        <v>196</v>
      </c>
      <c r="B2" s="167" t="s">
        <v>261</v>
      </c>
    </row>
    <row r="3" spans="1:3" ht="144.75" customHeight="1" x14ac:dyDescent="0.2">
      <c r="A3" s="290" t="s">
        <v>197</v>
      </c>
      <c r="B3" s="169" t="s">
        <v>280</v>
      </c>
    </row>
    <row r="4" spans="1:3" ht="56.25" customHeight="1" x14ac:dyDescent="0.2">
      <c r="A4" s="290" t="s">
        <v>198</v>
      </c>
      <c r="B4" s="290" t="s">
        <v>68</v>
      </c>
    </row>
    <row r="5" spans="1:3" ht="47.25" x14ac:dyDescent="0.2">
      <c r="A5" s="290" t="s">
        <v>38</v>
      </c>
      <c r="B5" s="169" t="s">
        <v>1111</v>
      </c>
    </row>
    <row r="6" spans="1:3" ht="302.25" customHeight="1" x14ac:dyDescent="0.2">
      <c r="A6" s="290" t="s">
        <v>39</v>
      </c>
      <c r="B6" s="290" t="s">
        <v>705</v>
      </c>
    </row>
    <row r="7" spans="1:3" ht="38.25" customHeight="1" x14ac:dyDescent="0.2">
      <c r="A7" s="290" t="s">
        <v>40</v>
      </c>
      <c r="B7" s="169" t="s">
        <v>815</v>
      </c>
    </row>
    <row r="8" spans="1:3" ht="63.75" customHeight="1" x14ac:dyDescent="0.2">
      <c r="A8" s="168" t="s">
        <v>195</v>
      </c>
      <c r="B8" s="243" t="s">
        <v>1156</v>
      </c>
    </row>
    <row r="9" spans="1:3" ht="21" customHeight="1" x14ac:dyDescent="0.2">
      <c r="A9" s="169" t="s">
        <v>662</v>
      </c>
      <c r="B9" s="169" t="s">
        <v>1112</v>
      </c>
    </row>
    <row r="10" spans="1:3" ht="51.75" customHeight="1" x14ac:dyDescent="0.2">
      <c r="A10" s="172" t="s">
        <v>90</v>
      </c>
      <c r="B10" s="587" t="s">
        <v>1158</v>
      </c>
      <c r="C10" s="586" t="s">
        <v>1157</v>
      </c>
    </row>
    <row r="11" spans="1:3" ht="66" customHeight="1" x14ac:dyDescent="0.2">
      <c r="A11" s="168" t="s">
        <v>189</v>
      </c>
      <c r="B11" s="168" t="s">
        <v>976</v>
      </c>
      <c r="C11" s="368"/>
    </row>
    <row r="12" spans="1:3" ht="63" x14ac:dyDescent="0.2">
      <c r="A12" s="170" t="s">
        <v>190</v>
      </c>
      <c r="B12" s="170" t="s">
        <v>858</v>
      </c>
      <c r="C12" s="368"/>
    </row>
    <row r="13" spans="1:3" ht="36" customHeight="1" x14ac:dyDescent="0.2">
      <c r="A13" s="171" t="s">
        <v>191</v>
      </c>
      <c r="B13" s="171" t="s">
        <v>852</v>
      </c>
    </row>
    <row r="14" spans="1:3" ht="66.75" customHeight="1" x14ac:dyDescent="0.2">
      <c r="A14" s="169" t="s">
        <v>192</v>
      </c>
      <c r="B14" s="193" t="s">
        <v>717</v>
      </c>
    </row>
    <row r="15" spans="1:3" ht="84" customHeight="1" x14ac:dyDescent="0.2">
      <c r="A15" s="169" t="s">
        <v>193</v>
      </c>
      <c r="B15" s="193" t="s">
        <v>1243</v>
      </c>
    </row>
    <row r="16" spans="1:3" ht="21.75" customHeight="1" x14ac:dyDescent="0.2">
      <c r="A16" s="169" t="s">
        <v>34</v>
      </c>
      <c r="B16" s="169" t="s">
        <v>656</v>
      </c>
    </row>
    <row r="17" spans="1:3" ht="52.5" customHeight="1" x14ac:dyDescent="0.2">
      <c r="A17" s="168" t="s">
        <v>26</v>
      </c>
      <c r="B17" s="168" t="s">
        <v>1113</v>
      </c>
    </row>
    <row r="18" spans="1:3" ht="64.5" customHeight="1" x14ac:dyDescent="0.2">
      <c r="A18" s="290" t="s">
        <v>187</v>
      </c>
      <c r="B18" s="290" t="s">
        <v>1114</v>
      </c>
    </row>
    <row r="19" spans="1:3" ht="33" customHeight="1" x14ac:dyDescent="0.2">
      <c r="A19" s="243" t="s">
        <v>265</v>
      </c>
      <c r="B19" s="243" t="s">
        <v>221</v>
      </c>
    </row>
    <row r="20" spans="1:3" ht="17.25" customHeight="1" x14ac:dyDescent="0.2">
      <c r="A20" s="290" t="s">
        <v>800</v>
      </c>
      <c r="B20" s="290" t="s">
        <v>1055</v>
      </c>
    </row>
    <row r="21" spans="1:3" ht="31.5" x14ac:dyDescent="0.2">
      <c r="A21" s="290" t="s">
        <v>788</v>
      </c>
      <c r="B21" s="290" t="s">
        <v>1056</v>
      </c>
    </row>
    <row r="22" spans="1:3" ht="18" customHeight="1" x14ac:dyDescent="0.2">
      <c r="A22" s="290" t="s">
        <v>677</v>
      </c>
      <c r="B22" s="290" t="s">
        <v>1057</v>
      </c>
    </row>
    <row r="23" spans="1:3" ht="20.25" customHeight="1" x14ac:dyDescent="0.2">
      <c r="A23" s="290" t="s">
        <v>789</v>
      </c>
      <c r="B23" s="290" t="s">
        <v>678</v>
      </c>
    </row>
    <row r="24" spans="1:3" ht="21" customHeight="1" x14ac:dyDescent="0.2">
      <c r="A24" s="290" t="s">
        <v>1116</v>
      </c>
      <c r="B24" s="290" t="s">
        <v>1115</v>
      </c>
    </row>
    <row r="25" spans="1:3" ht="36" customHeight="1" x14ac:dyDescent="0.2">
      <c r="A25" s="290" t="s">
        <v>1117</v>
      </c>
      <c r="B25" s="290" t="s">
        <v>1118</v>
      </c>
    </row>
    <row r="26" spans="1:3" ht="55.5" customHeight="1" x14ac:dyDescent="0.2">
      <c r="A26" s="168" t="s">
        <v>19</v>
      </c>
      <c r="B26" s="168" t="s">
        <v>1119</v>
      </c>
    </row>
    <row r="27" spans="1:3" ht="73.5" customHeight="1" x14ac:dyDescent="0.2">
      <c r="A27" s="290" t="s">
        <v>188</v>
      </c>
      <c r="B27" s="290" t="s">
        <v>1245</v>
      </c>
    </row>
    <row r="28" spans="1:3" ht="35.25" customHeight="1" x14ac:dyDescent="0.2">
      <c r="A28" s="168" t="s">
        <v>142</v>
      </c>
      <c r="B28" s="168" t="s">
        <v>497</v>
      </c>
    </row>
    <row r="29" spans="1:3" s="112" customFormat="1" ht="213.6" customHeight="1" x14ac:dyDescent="0.2">
      <c r="A29" s="290" t="s">
        <v>307</v>
      </c>
      <c r="B29" s="169" t="s">
        <v>979</v>
      </c>
      <c r="C29" s="506"/>
    </row>
    <row r="30" spans="1:3" ht="31.5" x14ac:dyDescent="0.2">
      <c r="A30" s="171" t="s">
        <v>222</v>
      </c>
      <c r="B30" s="207" t="s">
        <v>807</v>
      </c>
    </row>
    <row r="31" spans="1:3" ht="78.75" x14ac:dyDescent="0.2">
      <c r="A31" s="169" t="s">
        <v>223</v>
      </c>
      <c r="B31" s="169" t="s">
        <v>172</v>
      </c>
      <c r="C31" s="363"/>
    </row>
    <row r="32" spans="1:3" ht="31.5" x14ac:dyDescent="0.2">
      <c r="A32" s="171" t="s">
        <v>224</v>
      </c>
      <c r="B32" s="171" t="s">
        <v>135</v>
      </c>
    </row>
    <row r="33" spans="1:3" ht="18" customHeight="1" x14ac:dyDescent="0.2">
      <c r="A33" s="171" t="s">
        <v>225</v>
      </c>
      <c r="B33" s="171" t="s">
        <v>136</v>
      </c>
    </row>
    <row r="34" spans="1:3" ht="18" customHeight="1" x14ac:dyDescent="0.2">
      <c r="A34" s="171" t="s">
        <v>226</v>
      </c>
      <c r="B34" s="171" t="s">
        <v>151</v>
      </c>
    </row>
    <row r="35" spans="1:3" ht="34.5" customHeight="1" x14ac:dyDescent="0.2">
      <c r="A35" s="171" t="s">
        <v>227</v>
      </c>
      <c r="B35" s="171" t="s">
        <v>853</v>
      </c>
    </row>
    <row r="36" spans="1:3" ht="78.75" x14ac:dyDescent="0.2">
      <c r="A36" s="171" t="s">
        <v>278</v>
      </c>
      <c r="B36" s="171" t="s">
        <v>1120</v>
      </c>
    </row>
    <row r="37" spans="1:3" ht="36.75" customHeight="1" x14ac:dyDescent="0.2">
      <c r="A37" s="171" t="s">
        <v>137</v>
      </c>
      <c r="B37" s="171" t="s">
        <v>1121</v>
      </c>
    </row>
    <row r="38" spans="1:3" ht="45" customHeight="1" x14ac:dyDescent="0.2">
      <c r="A38" s="171" t="s">
        <v>138</v>
      </c>
      <c r="B38" s="171" t="s">
        <v>1122</v>
      </c>
    </row>
    <row r="39" spans="1:3" ht="62.25" customHeight="1" x14ac:dyDescent="0.2">
      <c r="A39" s="171" t="s">
        <v>139</v>
      </c>
      <c r="B39" s="169" t="s">
        <v>833</v>
      </c>
      <c r="C39" s="363"/>
    </row>
    <row r="40" spans="1:3" ht="31.5" x14ac:dyDescent="0.2">
      <c r="A40" s="171" t="s">
        <v>140</v>
      </c>
      <c r="B40" s="171" t="s">
        <v>657</v>
      </c>
    </row>
    <row r="41" spans="1:3" ht="20.25" customHeight="1" x14ac:dyDescent="0.2">
      <c r="A41" s="169" t="s">
        <v>141</v>
      </c>
      <c r="B41" s="169" t="s">
        <v>64</v>
      </c>
    </row>
    <row r="42" spans="1:3" ht="30" customHeight="1" x14ac:dyDescent="0.2">
      <c r="A42" s="305" t="s">
        <v>805</v>
      </c>
      <c r="B42" s="305" t="s">
        <v>803</v>
      </c>
    </row>
    <row r="43" spans="1:3" ht="33.75" customHeight="1" x14ac:dyDescent="0.2">
      <c r="A43" s="168" t="s">
        <v>20</v>
      </c>
      <c r="B43" s="168" t="s">
        <v>1030</v>
      </c>
    </row>
    <row r="44" spans="1:3" ht="33.75" customHeight="1" x14ac:dyDescent="0.2">
      <c r="A44" s="168" t="s">
        <v>228</v>
      </c>
      <c r="B44" s="168" t="s">
        <v>235</v>
      </c>
    </row>
    <row r="45" spans="1:3" ht="31.5" x14ac:dyDescent="0.2">
      <c r="A45" s="193" t="s">
        <v>766</v>
      </c>
      <c r="B45" s="193" t="s">
        <v>816</v>
      </c>
    </row>
    <row r="46" spans="1:3" ht="33" customHeight="1" x14ac:dyDescent="0.2">
      <c r="A46" s="169" t="s">
        <v>152</v>
      </c>
      <c r="B46" s="169" t="s">
        <v>658</v>
      </c>
    </row>
    <row r="47" spans="1:3" ht="33" customHeight="1" x14ac:dyDescent="0.2">
      <c r="A47" s="599" t="s">
        <v>1149</v>
      </c>
      <c r="B47" s="600" t="s">
        <v>1150</v>
      </c>
      <c r="C47" s="586" t="s">
        <v>1155</v>
      </c>
    </row>
    <row r="48" spans="1:3" ht="33" customHeight="1" x14ac:dyDescent="0.2">
      <c r="A48" s="601" t="s">
        <v>1151</v>
      </c>
      <c r="B48" s="592" t="s">
        <v>1153</v>
      </c>
      <c r="C48" s="586" t="s">
        <v>1155</v>
      </c>
    </row>
    <row r="49" spans="1:3" ht="33" customHeight="1" x14ac:dyDescent="0.2">
      <c r="A49" s="601" t="s">
        <v>1152</v>
      </c>
      <c r="B49" s="592" t="s">
        <v>1154</v>
      </c>
      <c r="C49" s="586" t="s">
        <v>1155</v>
      </c>
    </row>
    <row r="50" spans="1:3" ht="63" x14ac:dyDescent="0.2">
      <c r="A50" s="168" t="s">
        <v>21</v>
      </c>
      <c r="B50" s="168" t="s">
        <v>706</v>
      </c>
    </row>
    <row r="51" spans="1:3" x14ac:dyDescent="0.2">
      <c r="A51" s="171" t="s">
        <v>363</v>
      </c>
      <c r="B51" s="207" t="s">
        <v>716</v>
      </c>
    </row>
    <row r="52" spans="1:3" ht="31.5" x14ac:dyDescent="0.2">
      <c r="A52" s="169" t="s">
        <v>66</v>
      </c>
      <c r="B52" s="169" t="s">
        <v>977</v>
      </c>
    </row>
    <row r="53" spans="1:3" ht="30" customHeight="1" x14ac:dyDescent="0.2">
      <c r="A53" s="171" t="s">
        <v>667</v>
      </c>
      <c r="B53" s="171" t="s">
        <v>1021</v>
      </c>
    </row>
    <row r="54" spans="1:3" ht="50.25" customHeight="1" x14ac:dyDescent="0.2">
      <c r="A54" s="168" t="s">
        <v>264</v>
      </c>
      <c r="B54" s="168" t="s">
        <v>707</v>
      </c>
    </row>
    <row r="55" spans="1:3" s="112" customFormat="1" ht="31.5" x14ac:dyDescent="0.2">
      <c r="A55" s="168" t="s">
        <v>170</v>
      </c>
      <c r="B55" s="168" t="s">
        <v>708</v>
      </c>
      <c r="C55" s="364"/>
    </row>
    <row r="56" spans="1:3" s="112" customFormat="1" x14ac:dyDescent="0.2">
      <c r="A56" s="243" t="s">
        <v>331</v>
      </c>
      <c r="B56" s="168" t="s">
        <v>1123</v>
      </c>
      <c r="C56" s="519"/>
    </row>
    <row r="57" spans="1:3" s="112" customFormat="1" ht="31.5" x14ac:dyDescent="0.2">
      <c r="A57" s="193" t="s">
        <v>236</v>
      </c>
      <c r="B57" s="193" t="s">
        <v>153</v>
      </c>
      <c r="C57" s="364"/>
    </row>
    <row r="58" spans="1:3" s="112" customFormat="1" ht="31.5" x14ac:dyDescent="0.2">
      <c r="A58" s="207" t="s">
        <v>359</v>
      </c>
      <c r="B58" s="207" t="s">
        <v>854</v>
      </c>
      <c r="C58" s="364"/>
    </row>
    <row r="59" spans="1:3" s="112" customFormat="1" ht="34.5" x14ac:dyDescent="0.2">
      <c r="A59" s="207" t="s">
        <v>715</v>
      </c>
      <c r="B59" s="208" t="s">
        <v>856</v>
      </c>
      <c r="C59" s="364"/>
    </row>
    <row r="60" spans="1:3" s="112" customFormat="1" ht="22.5" customHeight="1" x14ac:dyDescent="0.2">
      <c r="A60" s="207" t="s">
        <v>722</v>
      </c>
      <c r="B60" s="208" t="s">
        <v>855</v>
      </c>
      <c r="C60" s="364"/>
    </row>
    <row r="61" spans="1:3" ht="47.25" x14ac:dyDescent="0.2">
      <c r="A61" s="168" t="s">
        <v>22</v>
      </c>
      <c r="B61" s="168" t="s">
        <v>163</v>
      </c>
    </row>
    <row r="62" spans="1:3" ht="31.5" x14ac:dyDescent="0.2">
      <c r="A62" s="169" t="s">
        <v>938</v>
      </c>
      <c r="B62" s="169" t="s">
        <v>123</v>
      </c>
    </row>
    <row r="63" spans="1:3" ht="47.25" x14ac:dyDescent="0.2">
      <c r="A63" s="207" t="s">
        <v>687</v>
      </c>
      <c r="B63" s="207" t="s">
        <v>1128</v>
      </c>
      <c r="C63" s="505" t="s">
        <v>1129</v>
      </c>
    </row>
    <row r="64" spans="1:3" ht="47.25" x14ac:dyDescent="0.2">
      <c r="A64" s="207" t="s">
        <v>688</v>
      </c>
      <c r="B64" s="207" t="s">
        <v>1058</v>
      </c>
      <c r="C64" s="505" t="s">
        <v>978</v>
      </c>
    </row>
    <row r="65" spans="1:11" ht="47.25" x14ac:dyDescent="0.2">
      <c r="A65" s="193" t="s">
        <v>122</v>
      </c>
      <c r="B65" s="193" t="s">
        <v>1130</v>
      </c>
      <c r="C65" s="507"/>
    </row>
    <row r="66" spans="1:11" ht="63.75" customHeight="1" x14ac:dyDescent="0.2">
      <c r="A66" s="207" t="s">
        <v>689</v>
      </c>
      <c r="B66" s="169" t="s">
        <v>1059</v>
      </c>
      <c r="C66" s="505" t="s">
        <v>978</v>
      </c>
    </row>
    <row r="67" spans="1:11" s="116" customFormat="1" ht="31.5" x14ac:dyDescent="0.2">
      <c r="A67" s="168" t="s">
        <v>23</v>
      </c>
      <c r="B67" s="168" t="s">
        <v>1124</v>
      </c>
      <c r="C67" s="508"/>
    </row>
    <row r="68" spans="1:11" s="453" customFormat="1" ht="18" customHeight="1" x14ac:dyDescent="0.2">
      <c r="A68" s="290" t="s">
        <v>950</v>
      </c>
      <c r="B68" s="494" t="s">
        <v>1131</v>
      </c>
      <c r="C68" s="509"/>
    </row>
    <row r="69" spans="1:11" s="112" customFormat="1" ht="31.5" x14ac:dyDescent="0.2">
      <c r="A69" s="193" t="s">
        <v>963</v>
      </c>
      <c r="B69" s="169" t="s">
        <v>171</v>
      </c>
      <c r="C69" s="364"/>
    </row>
    <row r="70" spans="1:11" ht="31.5" x14ac:dyDescent="0.2">
      <c r="A70" s="193" t="s">
        <v>834</v>
      </c>
      <c r="B70" s="169" t="s">
        <v>1125</v>
      </c>
      <c r="C70" s="365"/>
    </row>
    <row r="71" spans="1:11" ht="16.5" thickBot="1" x14ac:dyDescent="0.25">
      <c r="A71" s="524" t="s">
        <v>964</v>
      </c>
      <c r="B71" s="172" t="s">
        <v>917</v>
      </c>
      <c r="C71" s="365"/>
    </row>
    <row r="72" spans="1:11" ht="34.5" customHeight="1" thickBot="1" x14ac:dyDescent="0.25">
      <c r="A72" s="526" t="s">
        <v>308</v>
      </c>
      <c r="B72" s="526" t="s">
        <v>1126</v>
      </c>
      <c r="C72" s="365"/>
      <c r="K72" s="339"/>
    </row>
    <row r="73" spans="1:11" ht="34.5" customHeight="1" x14ac:dyDescent="0.2">
      <c r="A73" s="525" t="s">
        <v>294</v>
      </c>
      <c r="B73" s="525" t="s">
        <v>1060</v>
      </c>
      <c r="C73" s="365"/>
    </row>
    <row r="74" spans="1:11" ht="21" customHeight="1" x14ac:dyDescent="0.2">
      <c r="A74" s="169" t="s">
        <v>309</v>
      </c>
      <c r="B74" s="169" t="s">
        <v>804</v>
      </c>
      <c r="C74" s="365"/>
    </row>
    <row r="75" spans="1:11" ht="53.25" customHeight="1" x14ac:dyDescent="0.2">
      <c r="A75" s="171" t="s">
        <v>35</v>
      </c>
      <c r="B75" s="171" t="s">
        <v>184</v>
      </c>
    </row>
    <row r="76" spans="1:11" ht="36" customHeight="1" x14ac:dyDescent="0.2">
      <c r="A76" s="169" t="s">
        <v>63</v>
      </c>
      <c r="B76" s="169" t="s">
        <v>1132</v>
      </c>
    </row>
    <row r="77" spans="1:11" ht="33.75" customHeight="1" x14ac:dyDescent="0.2">
      <c r="A77" s="202" t="s">
        <v>660</v>
      </c>
      <c r="B77" s="207" t="s">
        <v>817</v>
      </c>
    </row>
    <row r="78" spans="1:11" ht="90.75" customHeight="1" x14ac:dyDescent="0.2">
      <c r="A78" s="168" t="s">
        <v>143</v>
      </c>
      <c r="B78" s="168" t="s">
        <v>1159</v>
      </c>
    </row>
    <row r="79" spans="1:11" ht="18" customHeight="1" x14ac:dyDescent="0.2">
      <c r="A79" s="169" t="s">
        <v>69</v>
      </c>
      <c r="B79" s="169" t="s">
        <v>818</v>
      </c>
    </row>
    <row r="80" spans="1:11" ht="19.5" customHeight="1" x14ac:dyDescent="0.2">
      <c r="A80" s="171" t="s">
        <v>279</v>
      </c>
      <c r="B80" s="171" t="s">
        <v>41</v>
      </c>
    </row>
    <row r="81" spans="1:6" ht="19.5" customHeight="1" x14ac:dyDescent="0.2">
      <c r="A81" s="207" t="s">
        <v>1004</v>
      </c>
      <c r="B81" s="207" t="s">
        <v>1020</v>
      </c>
      <c r="C81" s="363"/>
    </row>
    <row r="82" spans="1:6" ht="21" customHeight="1" x14ac:dyDescent="0.2">
      <c r="A82" s="207" t="s">
        <v>1031</v>
      </c>
      <c r="B82" s="171" t="s">
        <v>1000</v>
      </c>
      <c r="C82" s="363"/>
    </row>
    <row r="83" spans="1:6" ht="25.5" customHeight="1" x14ac:dyDescent="0.2">
      <c r="A83" s="207" t="s">
        <v>1032</v>
      </c>
      <c r="B83" s="207" t="s">
        <v>1033</v>
      </c>
      <c r="C83" s="363"/>
    </row>
    <row r="84" spans="1:6" ht="35.25" customHeight="1" x14ac:dyDescent="0.2">
      <c r="A84" s="207" t="s">
        <v>1034</v>
      </c>
      <c r="B84" s="171" t="s">
        <v>1001</v>
      </c>
      <c r="C84" s="363"/>
    </row>
    <row r="85" spans="1:6" ht="35.25" customHeight="1" x14ac:dyDescent="0.2">
      <c r="A85" s="207" t="s">
        <v>1035</v>
      </c>
      <c r="B85" s="171" t="s">
        <v>1002</v>
      </c>
      <c r="C85" s="363"/>
    </row>
    <row r="86" spans="1:6" ht="47.25" x14ac:dyDescent="0.2">
      <c r="A86" s="193" t="s">
        <v>1036</v>
      </c>
      <c r="B86" s="169" t="s">
        <v>939</v>
      </c>
      <c r="C86" s="366"/>
      <c r="F86" s="339"/>
    </row>
    <row r="87" spans="1:6" ht="31.5" x14ac:dyDescent="0.2">
      <c r="A87" s="193" t="s">
        <v>1037</v>
      </c>
      <c r="B87" s="169" t="s">
        <v>1133</v>
      </c>
    </row>
    <row r="88" spans="1:6" ht="61.5" customHeight="1" x14ac:dyDescent="0.2">
      <c r="A88" s="168" t="s">
        <v>145</v>
      </c>
      <c r="B88" s="168" t="s">
        <v>1134</v>
      </c>
    </row>
    <row r="89" spans="1:6" s="105" customFormat="1" ht="49.5" customHeight="1" x14ac:dyDescent="0.2">
      <c r="A89" s="207" t="s">
        <v>1038</v>
      </c>
      <c r="B89" s="207" t="s">
        <v>1135</v>
      </c>
      <c r="C89" s="364"/>
    </row>
    <row r="90" spans="1:6" ht="130.5" customHeight="1" x14ac:dyDescent="0.2">
      <c r="A90" s="168" t="s">
        <v>310</v>
      </c>
      <c r="B90" s="168" t="s">
        <v>1136</v>
      </c>
    </row>
    <row r="91" spans="1:6" ht="49.5" customHeight="1" x14ac:dyDescent="0.2">
      <c r="A91" s="168" t="s">
        <v>229</v>
      </c>
      <c r="B91" s="168" t="s">
        <v>1061</v>
      </c>
    </row>
    <row r="92" spans="1:6" ht="37.5" customHeight="1" x14ac:dyDescent="0.2">
      <c r="A92" s="305" t="s">
        <v>767</v>
      </c>
      <c r="B92" s="305" t="s">
        <v>819</v>
      </c>
    </row>
    <row r="93" spans="1:6" ht="31.5" x14ac:dyDescent="0.2">
      <c r="A93" s="168" t="s">
        <v>36</v>
      </c>
      <c r="B93" s="168" t="s">
        <v>764</v>
      </c>
    </row>
    <row r="94" spans="1:6" ht="66.75" customHeight="1" x14ac:dyDescent="0.2">
      <c r="A94" s="168" t="s">
        <v>251</v>
      </c>
      <c r="B94" s="168" t="s">
        <v>723</v>
      </c>
    </row>
    <row r="95" spans="1:6" ht="31.5" x14ac:dyDescent="0.2">
      <c r="A95" s="168" t="s">
        <v>493</v>
      </c>
      <c r="B95" s="168" t="s">
        <v>681</v>
      </c>
    </row>
    <row r="96" spans="1:6" ht="31.5" x14ac:dyDescent="0.2">
      <c r="A96" s="168" t="s">
        <v>494</v>
      </c>
      <c r="B96" s="168" t="s">
        <v>820</v>
      </c>
      <c r="C96" s="363"/>
    </row>
  </sheetData>
  <mergeCells count="1">
    <mergeCell ref="A1:B1"/>
  </mergeCells>
  <phoneticPr fontId="6" type="noConversion"/>
  <pageMargins left="0.55118110236220474" right="0.23622047244094491" top="0.51181102362204722" bottom="0.51181102362204722" header="0.31496062992125984" footer="0.23622047244094491"/>
  <pageSetup paperSize="9" scale="73" fitToHeight="5" orientation="portrait" r:id="rId1"/>
  <headerFooter alignWithMargins="0">
    <oddFooter>&amp;C&amp;P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4">
    <tabColor indexed="51"/>
  </sheetPr>
  <dimension ref="A1:H58"/>
  <sheetViews>
    <sheetView zoomScale="90" zoomScaleNormal="90" workbookViewId="0">
      <pane xSplit="1" ySplit="2" topLeftCell="B33" activePane="bottomRight" state="frozen"/>
      <selection pane="topRight" activeCell="B1" sqref="B1"/>
      <selection pane="bottomLeft" activeCell="A3" sqref="A3"/>
      <selection pane="bottomRight" activeCell="C38" sqref="C38"/>
    </sheetView>
  </sheetViews>
  <sheetFormatPr defaultColWidth="9.140625" defaultRowHeight="15.75" x14ac:dyDescent="0.2"/>
  <cols>
    <col min="1" max="1" width="11.85546875" style="105" customWidth="1"/>
    <col min="2" max="2" width="44.7109375" style="108" customWidth="1"/>
    <col min="3" max="3" width="166.140625" style="106" customWidth="1"/>
    <col min="4" max="4" width="19.140625" style="105" customWidth="1"/>
    <col min="5" max="5" width="13.5703125" style="105" customWidth="1"/>
    <col min="6" max="16384" width="9.140625" style="105"/>
  </cols>
  <sheetData>
    <row r="1" spans="1:8" ht="42" customHeight="1" thickBot="1" x14ac:dyDescent="0.25">
      <c r="A1" s="778" t="s">
        <v>1137</v>
      </c>
      <c r="B1" s="780"/>
      <c r="C1" s="779"/>
    </row>
    <row r="2" spans="1:8" s="118" customFormat="1" ht="47.25" x14ac:dyDescent="0.2">
      <c r="A2" s="117" t="s">
        <v>196</v>
      </c>
      <c r="B2" s="325" t="s">
        <v>47</v>
      </c>
      <c r="C2" s="167" t="s">
        <v>48</v>
      </c>
    </row>
    <row r="3" spans="1:8" ht="38.25" customHeight="1" x14ac:dyDescent="0.2">
      <c r="A3" s="146" t="s">
        <v>195</v>
      </c>
      <c r="B3" s="326" t="s">
        <v>1172</v>
      </c>
      <c r="C3" s="169" t="s">
        <v>1163</v>
      </c>
      <c r="D3" s="118"/>
    </row>
    <row r="4" spans="1:8" s="113" customFormat="1" ht="106.5" customHeight="1" x14ac:dyDescent="0.2">
      <c r="A4" s="146" t="s">
        <v>189</v>
      </c>
      <c r="B4" s="326" t="s">
        <v>685</v>
      </c>
      <c r="C4" s="169" t="s">
        <v>859</v>
      </c>
      <c r="D4" s="118"/>
      <c r="E4" s="367"/>
    </row>
    <row r="5" spans="1:8" s="113" customFormat="1" ht="46.5" customHeight="1" x14ac:dyDescent="0.2">
      <c r="A5" s="146" t="s">
        <v>61</v>
      </c>
      <c r="B5" s="326" t="s">
        <v>690</v>
      </c>
      <c r="C5" s="329" t="s">
        <v>918</v>
      </c>
      <c r="D5" s="118"/>
    </row>
    <row r="6" spans="1:8" ht="71.25" customHeight="1" x14ac:dyDescent="0.2">
      <c r="A6" s="146" t="s">
        <v>26</v>
      </c>
      <c r="B6" s="327" t="s">
        <v>1039</v>
      </c>
      <c r="C6" s="193" t="s">
        <v>1165</v>
      </c>
      <c r="D6" s="443"/>
    </row>
    <row r="7" spans="1:8" ht="63" x14ac:dyDescent="0.2">
      <c r="A7" s="146" t="s">
        <v>265</v>
      </c>
      <c r="B7" s="327" t="s">
        <v>1040</v>
      </c>
      <c r="C7" s="193" t="s">
        <v>1041</v>
      </c>
      <c r="D7" s="443"/>
      <c r="E7" s="360"/>
    </row>
    <row r="8" spans="1:8" ht="106.5" customHeight="1" x14ac:dyDescent="0.2">
      <c r="A8" s="146" t="s">
        <v>19</v>
      </c>
      <c r="B8" s="326" t="s">
        <v>1166</v>
      </c>
      <c r="C8" s="169" t="s">
        <v>1246</v>
      </c>
      <c r="D8" s="118"/>
    </row>
    <row r="9" spans="1:8" ht="33.75" customHeight="1" x14ac:dyDescent="0.2">
      <c r="A9" s="146" t="s">
        <v>188</v>
      </c>
      <c r="B9" s="326" t="s">
        <v>213</v>
      </c>
      <c r="C9" s="169" t="s">
        <v>1062</v>
      </c>
      <c r="D9" s="118"/>
    </row>
    <row r="10" spans="1:8" ht="42" customHeight="1" x14ac:dyDescent="0.2">
      <c r="A10" s="146" t="s">
        <v>906</v>
      </c>
      <c r="B10" s="326" t="s">
        <v>849</v>
      </c>
      <c r="C10" s="169" t="s">
        <v>850</v>
      </c>
      <c r="D10" s="118"/>
      <c r="E10" s="360"/>
      <c r="F10" s="360"/>
      <c r="G10" s="360"/>
      <c r="H10" s="360"/>
    </row>
    <row r="11" spans="1:8" ht="75" customHeight="1" x14ac:dyDescent="0.2">
      <c r="A11" s="146" t="s">
        <v>142</v>
      </c>
      <c r="B11" s="326" t="s">
        <v>1169</v>
      </c>
      <c r="C11" s="169" t="s">
        <v>1247</v>
      </c>
      <c r="D11" s="118"/>
      <c r="E11" s="360"/>
    </row>
    <row r="12" spans="1:8" ht="31.5" x14ac:dyDescent="0.25">
      <c r="A12" s="591" t="s">
        <v>20</v>
      </c>
      <c r="B12" s="520" t="s">
        <v>919</v>
      </c>
      <c r="C12" s="169" t="s">
        <v>1167</v>
      </c>
      <c r="D12" s="590" t="s">
        <v>1168</v>
      </c>
      <c r="E12" s="360"/>
    </row>
    <row r="13" spans="1:8" ht="47.25" x14ac:dyDescent="0.2">
      <c r="A13" s="146" t="s">
        <v>152</v>
      </c>
      <c r="B13" s="326" t="s">
        <v>1170</v>
      </c>
      <c r="C13" s="169" t="s">
        <v>1171</v>
      </c>
      <c r="D13" s="118"/>
      <c r="E13" s="360"/>
    </row>
    <row r="14" spans="1:8" ht="75.75" customHeight="1" x14ac:dyDescent="0.2">
      <c r="A14" s="146" t="s">
        <v>228</v>
      </c>
      <c r="B14" s="326" t="s">
        <v>1174</v>
      </c>
      <c r="C14" s="169" t="s">
        <v>1173</v>
      </c>
      <c r="D14" s="118"/>
      <c r="E14" s="360"/>
    </row>
    <row r="15" spans="1:8" s="360" customFormat="1" ht="75.75" customHeight="1" x14ac:dyDescent="0.2">
      <c r="A15" s="593" t="s">
        <v>1149</v>
      </c>
      <c r="B15" s="328" t="s">
        <v>1176</v>
      </c>
      <c r="C15" s="592" t="s">
        <v>1175</v>
      </c>
      <c r="D15" s="590" t="s">
        <v>1177</v>
      </c>
    </row>
    <row r="16" spans="1:8" ht="41.25" customHeight="1" x14ac:dyDescent="0.2">
      <c r="A16" s="146" t="s">
        <v>21</v>
      </c>
      <c r="B16" s="326" t="s">
        <v>1178</v>
      </c>
      <c r="C16" s="169" t="s">
        <v>1179</v>
      </c>
      <c r="D16" s="118"/>
    </row>
    <row r="17" spans="1:8" ht="72.75" customHeight="1" x14ac:dyDescent="0.2">
      <c r="A17" s="146" t="s">
        <v>215</v>
      </c>
      <c r="B17" s="326" t="s">
        <v>1180</v>
      </c>
      <c r="C17" s="169" t="s">
        <v>835</v>
      </c>
      <c r="D17" s="118"/>
    </row>
    <row r="18" spans="1:8" ht="54" customHeight="1" x14ac:dyDescent="0.2">
      <c r="A18" s="146" t="s">
        <v>264</v>
      </c>
      <c r="B18" s="326" t="s">
        <v>1181</v>
      </c>
      <c r="C18" s="193" t="s">
        <v>1182</v>
      </c>
      <c r="D18" s="118"/>
    </row>
    <row r="19" spans="1:8" ht="40.5" customHeight="1" x14ac:dyDescent="0.2">
      <c r="A19" s="146" t="s">
        <v>170</v>
      </c>
      <c r="B19" s="326" t="s">
        <v>130</v>
      </c>
      <c r="C19" s="169" t="s">
        <v>739</v>
      </c>
      <c r="D19" s="118"/>
    </row>
    <row r="20" spans="1:8" ht="42.75" customHeight="1" x14ac:dyDescent="0.2">
      <c r="A20" s="146" t="s">
        <v>331</v>
      </c>
      <c r="B20" s="326" t="s">
        <v>1183</v>
      </c>
      <c r="C20" s="169" t="s">
        <v>861</v>
      </c>
      <c r="D20" s="118"/>
      <c r="E20" s="360"/>
    </row>
    <row r="21" spans="1:8" ht="41.25" customHeight="1" x14ac:dyDescent="0.2">
      <c r="A21" s="146" t="s">
        <v>22</v>
      </c>
      <c r="B21" s="326" t="s">
        <v>814</v>
      </c>
      <c r="C21" s="169" t="s">
        <v>1184</v>
      </c>
      <c r="D21" s="118"/>
      <c r="E21" s="360"/>
    </row>
    <row r="22" spans="1:8" ht="57" customHeight="1" x14ac:dyDescent="0.2">
      <c r="A22" s="146" t="s">
        <v>696</v>
      </c>
      <c r="B22" s="326" t="s">
        <v>857</v>
      </c>
      <c r="C22" s="193" t="s">
        <v>851</v>
      </c>
      <c r="D22" s="118"/>
    </row>
    <row r="23" spans="1:8" ht="38.25" customHeight="1" x14ac:dyDescent="0.2">
      <c r="A23" s="146" t="s">
        <v>697</v>
      </c>
      <c r="B23" s="327" t="s">
        <v>1042</v>
      </c>
      <c r="C23" s="193" t="s">
        <v>691</v>
      </c>
      <c r="D23" s="118"/>
    </row>
    <row r="24" spans="1:8" ht="23.25" customHeight="1" x14ac:dyDescent="0.2">
      <c r="A24" s="146" t="s">
        <v>698</v>
      </c>
      <c r="B24" s="326" t="s">
        <v>692</v>
      </c>
      <c r="C24" s="193" t="s">
        <v>693</v>
      </c>
      <c r="D24" s="118"/>
    </row>
    <row r="25" spans="1:8" ht="31.5" x14ac:dyDescent="0.2">
      <c r="A25" s="146" t="s">
        <v>699</v>
      </c>
      <c r="B25" s="326" t="s">
        <v>694</v>
      </c>
      <c r="C25" s="193" t="s">
        <v>695</v>
      </c>
      <c r="D25" s="118"/>
    </row>
    <row r="26" spans="1:8" ht="72.75" customHeight="1" x14ac:dyDescent="0.2">
      <c r="A26" s="146" t="s">
        <v>23</v>
      </c>
      <c r="B26" s="327" t="s">
        <v>1043</v>
      </c>
      <c r="C26" s="193" t="s">
        <v>965</v>
      </c>
      <c r="D26" s="443"/>
    </row>
    <row r="27" spans="1:8" ht="78.75" x14ac:dyDescent="0.2">
      <c r="A27" s="146" t="s">
        <v>308</v>
      </c>
      <c r="B27" s="327" t="s">
        <v>1185</v>
      </c>
      <c r="C27" s="193" t="s">
        <v>1187</v>
      </c>
      <c r="D27" s="590" t="s">
        <v>1186</v>
      </c>
    </row>
    <row r="28" spans="1:8" ht="51.75" customHeight="1" x14ac:dyDescent="0.2">
      <c r="A28" s="146" t="s">
        <v>294</v>
      </c>
      <c r="B28" s="327" t="s">
        <v>1189</v>
      </c>
      <c r="C28" s="193" t="s">
        <v>1188</v>
      </c>
      <c r="D28" s="590" t="s">
        <v>1186</v>
      </c>
    </row>
    <row r="29" spans="1:8" ht="25.5" customHeight="1" x14ac:dyDescent="0.2">
      <c r="A29" s="146" t="s">
        <v>43</v>
      </c>
      <c r="B29" s="327" t="s">
        <v>1044</v>
      </c>
      <c r="C29" s="193" t="s">
        <v>806</v>
      </c>
      <c r="D29" s="443"/>
      <c r="H29" s="105" t="s">
        <v>144</v>
      </c>
    </row>
    <row r="30" spans="1:8" ht="141.75" x14ac:dyDescent="0.2">
      <c r="A30" s="146" t="s">
        <v>45</v>
      </c>
      <c r="B30" s="327" t="s">
        <v>874</v>
      </c>
      <c r="C30" s="169" t="s">
        <v>1190</v>
      </c>
    </row>
    <row r="31" spans="1:8" ht="28.5" customHeight="1" x14ac:dyDescent="0.2">
      <c r="A31" s="146" t="s">
        <v>44</v>
      </c>
      <c r="B31" s="327" t="s">
        <v>724</v>
      </c>
      <c r="C31" s="193" t="s">
        <v>1191</v>
      </c>
      <c r="D31" s="190"/>
    </row>
    <row r="32" spans="1:8" ht="39.75" customHeight="1" x14ac:dyDescent="0.2">
      <c r="A32" s="146" t="s">
        <v>46</v>
      </c>
      <c r="B32" s="327" t="s">
        <v>875</v>
      </c>
      <c r="C32" s="193" t="s">
        <v>876</v>
      </c>
    </row>
    <row r="33" spans="1:5" s="360" customFormat="1" ht="39.75" customHeight="1" x14ac:dyDescent="0.2">
      <c r="A33" s="146" t="s">
        <v>862</v>
      </c>
      <c r="B33" s="327" t="s">
        <v>1197</v>
      </c>
      <c r="C33" s="193" t="s">
        <v>863</v>
      </c>
    </row>
    <row r="34" spans="1:5" ht="49.5" customHeight="1" x14ac:dyDescent="0.2">
      <c r="A34" s="146" t="s">
        <v>143</v>
      </c>
      <c r="B34" s="327" t="s">
        <v>1045</v>
      </c>
      <c r="C34" s="517" t="s">
        <v>1026</v>
      </c>
      <c r="D34" s="504"/>
    </row>
    <row r="35" spans="1:5" ht="51" customHeight="1" x14ac:dyDescent="0.2">
      <c r="A35" s="146" t="s">
        <v>145</v>
      </c>
      <c r="B35" s="326"/>
      <c r="C35" s="169" t="s">
        <v>1046</v>
      </c>
      <c r="D35" s="190"/>
    </row>
    <row r="36" spans="1:5" ht="70.5" customHeight="1" x14ac:dyDescent="0.2">
      <c r="A36" s="146" t="s">
        <v>243</v>
      </c>
      <c r="B36" s="328"/>
      <c r="C36" s="329" t="s">
        <v>1192</v>
      </c>
    </row>
    <row r="37" spans="1:5" ht="40.5" customHeight="1" x14ac:dyDescent="0.2">
      <c r="A37" s="146" t="s">
        <v>229</v>
      </c>
      <c r="B37" s="327" t="s">
        <v>872</v>
      </c>
      <c r="C37" s="329" t="s">
        <v>860</v>
      </c>
    </row>
    <row r="38" spans="1:5" ht="50.25" customHeight="1" x14ac:dyDescent="0.2">
      <c r="A38" s="146" t="s">
        <v>36</v>
      </c>
      <c r="B38" s="327" t="s">
        <v>1193</v>
      </c>
      <c r="C38" s="329" t="s">
        <v>871</v>
      </c>
    </row>
    <row r="39" spans="1:5" ht="108" customHeight="1" x14ac:dyDescent="0.2">
      <c r="A39" s="146" t="s">
        <v>251</v>
      </c>
      <c r="B39" s="326" t="s">
        <v>1194</v>
      </c>
      <c r="C39" s="169" t="s">
        <v>1248</v>
      </c>
      <c r="D39" s="360"/>
    </row>
    <row r="40" spans="1:5" ht="38.25" customHeight="1" x14ac:dyDescent="0.2">
      <c r="A40" s="146" t="s">
        <v>251</v>
      </c>
      <c r="B40" s="326" t="s">
        <v>808</v>
      </c>
      <c r="C40" s="329" t="s">
        <v>1196</v>
      </c>
      <c r="D40" s="360"/>
    </row>
    <row r="41" spans="1:5" ht="47.25" customHeight="1" x14ac:dyDescent="0.2">
      <c r="A41" s="146" t="s">
        <v>251</v>
      </c>
      <c r="B41" s="326" t="s">
        <v>686</v>
      </c>
      <c r="C41" s="329" t="s">
        <v>1195</v>
      </c>
      <c r="D41" s="360"/>
    </row>
    <row r="42" spans="1:5" ht="64.5" customHeight="1" x14ac:dyDescent="0.2">
      <c r="A42" s="146" t="s">
        <v>493</v>
      </c>
      <c r="B42" s="521" t="s">
        <v>1048</v>
      </c>
      <c r="C42" s="522" t="s">
        <v>1047</v>
      </c>
      <c r="D42" s="360"/>
      <c r="E42" s="360"/>
    </row>
    <row r="43" spans="1:5" ht="32.25" thickBot="1" x14ac:dyDescent="0.25">
      <c r="A43" s="404" t="s">
        <v>494</v>
      </c>
      <c r="B43" s="405" t="s">
        <v>1049</v>
      </c>
      <c r="C43" s="523" t="s">
        <v>1047</v>
      </c>
      <c r="D43" s="360"/>
      <c r="E43" s="360"/>
    </row>
    <row r="44" spans="1:5" x14ac:dyDescent="0.2">
      <c r="B44" s="107"/>
      <c r="D44" s="360"/>
    </row>
    <row r="45" spans="1:5" x14ac:dyDescent="0.2">
      <c r="B45" s="107"/>
      <c r="D45" s="360"/>
    </row>
    <row r="46" spans="1:5" x14ac:dyDescent="0.2">
      <c r="B46" s="107"/>
    </row>
    <row r="47" spans="1:5" x14ac:dyDescent="0.2">
      <c r="B47" s="338"/>
    </row>
    <row r="48" spans="1:5" x14ac:dyDescent="0.2">
      <c r="B48" s="107"/>
    </row>
    <row r="49" spans="2:2" x14ac:dyDescent="0.2">
      <c r="B49" s="107"/>
    </row>
    <row r="50" spans="2:2" x14ac:dyDescent="0.2">
      <c r="B50" s="107"/>
    </row>
    <row r="51" spans="2:2" x14ac:dyDescent="0.2">
      <c r="B51" s="107"/>
    </row>
    <row r="52" spans="2:2" x14ac:dyDescent="0.2">
      <c r="B52" s="107"/>
    </row>
    <row r="53" spans="2:2" x14ac:dyDescent="0.2">
      <c r="B53" s="107"/>
    </row>
    <row r="54" spans="2:2" x14ac:dyDescent="0.2">
      <c r="B54" s="107"/>
    </row>
    <row r="55" spans="2:2" x14ac:dyDescent="0.2">
      <c r="B55" s="107"/>
    </row>
    <row r="56" spans="2:2" x14ac:dyDescent="0.2">
      <c r="B56" s="107"/>
    </row>
    <row r="57" spans="2:2" x14ac:dyDescent="0.2">
      <c r="B57" s="107"/>
    </row>
    <row r="58" spans="2:2" x14ac:dyDescent="0.2">
      <c r="B58" s="107"/>
    </row>
  </sheetData>
  <mergeCells count="1">
    <mergeCell ref="A1:C1"/>
  </mergeCells>
  <phoneticPr fontId="6" type="noConversion"/>
  <printOptions gridLines="1"/>
  <pageMargins left="0.47244094488188981" right="0.19685039370078741" top="0.51181102362204722" bottom="0.43307086614173229" header="0.39370078740157483" footer="0.27559055118110237"/>
  <pageSetup paperSize="9" scale="59" fitToWidth="5" fitToHeight="5" orientation="landscape" r:id="rId1"/>
  <headerFooter alignWithMargins="0">
    <oddFooter>&amp;C&amp;P zo &amp;N</oddFooter>
  </headerFooter>
  <rowBreaks count="1" manualBreakCount="1">
    <brk id="15"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E20"/>
  <sheetViews>
    <sheetView zoomScaleNormal="100" workbookViewId="0">
      <selection activeCell="E20" sqref="E20"/>
    </sheetView>
  </sheetViews>
  <sheetFormatPr defaultRowHeight="12.75" x14ac:dyDescent="0.2"/>
  <cols>
    <col min="2" max="2" width="58.85546875" customWidth="1"/>
    <col min="3" max="3" width="22" customWidth="1"/>
    <col min="6" max="6" width="10" customWidth="1"/>
  </cols>
  <sheetData>
    <row r="1" spans="1:5" ht="30.75" customHeight="1" thickBot="1" x14ac:dyDescent="0.25">
      <c r="A1" s="781" t="s">
        <v>785</v>
      </c>
      <c r="B1" s="782"/>
      <c r="C1" s="783"/>
      <c r="D1" s="241"/>
    </row>
    <row r="2" spans="1:5" ht="29.25" customHeight="1" thickBot="1" x14ac:dyDescent="0.25">
      <c r="A2" s="276" t="s">
        <v>768</v>
      </c>
      <c r="B2" s="277" t="s">
        <v>769</v>
      </c>
      <c r="C2" s="278" t="s">
        <v>770</v>
      </c>
    </row>
    <row r="3" spans="1:5" ht="24" customHeight="1" x14ac:dyDescent="0.2">
      <c r="A3" s="275">
        <v>1</v>
      </c>
      <c r="B3" s="289" t="s">
        <v>777</v>
      </c>
      <c r="C3" s="279">
        <v>38623</v>
      </c>
    </row>
    <row r="4" spans="1:5" ht="24" customHeight="1" x14ac:dyDescent="0.2">
      <c r="A4" s="274">
        <v>4</v>
      </c>
      <c r="B4" s="288" t="s">
        <v>776</v>
      </c>
      <c r="C4" s="280">
        <v>39326</v>
      </c>
    </row>
    <row r="5" spans="1:5" ht="24" customHeight="1" x14ac:dyDescent="0.2">
      <c r="A5" s="274">
        <v>5</v>
      </c>
      <c r="B5" s="288" t="s">
        <v>771</v>
      </c>
      <c r="C5" s="280">
        <v>39326</v>
      </c>
    </row>
    <row r="6" spans="1:5" ht="24" customHeight="1" x14ac:dyDescent="0.2">
      <c r="A6" s="274">
        <v>6</v>
      </c>
      <c r="B6" s="288" t="s">
        <v>774</v>
      </c>
      <c r="C6" s="280">
        <v>39326</v>
      </c>
    </row>
    <row r="7" spans="1:5" ht="32.25" customHeight="1" x14ac:dyDescent="0.2">
      <c r="A7" s="274">
        <v>7</v>
      </c>
      <c r="B7" s="288" t="s">
        <v>773</v>
      </c>
      <c r="C7" s="280">
        <v>39326</v>
      </c>
    </row>
    <row r="8" spans="1:5" ht="24" customHeight="1" x14ac:dyDescent="0.2">
      <c r="A8" s="274">
        <v>8</v>
      </c>
      <c r="B8" s="288" t="s">
        <v>772</v>
      </c>
      <c r="C8" s="280">
        <v>39326</v>
      </c>
    </row>
    <row r="9" spans="1:5" ht="24" customHeight="1" x14ac:dyDescent="0.2">
      <c r="A9" s="274">
        <v>9</v>
      </c>
      <c r="B9" s="273" t="s">
        <v>779</v>
      </c>
      <c r="C9" s="280">
        <v>39326</v>
      </c>
    </row>
    <row r="10" spans="1:5" ht="24" customHeight="1" x14ac:dyDescent="0.2">
      <c r="A10" s="274">
        <v>10</v>
      </c>
      <c r="B10" s="473" t="s">
        <v>783</v>
      </c>
      <c r="C10" s="280">
        <v>40245</v>
      </c>
      <c r="D10" s="448" t="s">
        <v>787</v>
      </c>
      <c r="E10" s="339" t="s">
        <v>966</v>
      </c>
    </row>
    <row r="11" spans="1:5" ht="24" customHeight="1" x14ac:dyDescent="0.2">
      <c r="A11" s="274">
        <v>11</v>
      </c>
      <c r="B11" s="473" t="s">
        <v>782</v>
      </c>
      <c r="C11" s="280">
        <v>40245</v>
      </c>
      <c r="D11" s="448" t="s">
        <v>787</v>
      </c>
      <c r="E11" s="339" t="s">
        <v>966</v>
      </c>
    </row>
    <row r="12" spans="1:5" ht="24" customHeight="1" x14ac:dyDescent="0.2">
      <c r="A12" s="474">
        <v>12</v>
      </c>
      <c r="B12" s="449" t="s">
        <v>969</v>
      </c>
      <c r="C12" s="280">
        <v>40245</v>
      </c>
      <c r="D12" s="448" t="s">
        <v>787</v>
      </c>
      <c r="E12" s="339" t="s">
        <v>966</v>
      </c>
    </row>
    <row r="13" spans="1:5" ht="24" customHeight="1" x14ac:dyDescent="0.2">
      <c r="A13" s="474">
        <v>13</v>
      </c>
      <c r="B13" s="449" t="s">
        <v>781</v>
      </c>
      <c r="C13" s="280">
        <v>40245</v>
      </c>
      <c r="D13" s="274" t="s">
        <v>787</v>
      </c>
    </row>
    <row r="14" spans="1:5" ht="24" customHeight="1" x14ac:dyDescent="0.2">
      <c r="A14" s="274">
        <v>14</v>
      </c>
      <c r="B14" s="287" t="s">
        <v>967</v>
      </c>
      <c r="C14" s="280">
        <v>40245</v>
      </c>
      <c r="D14" s="274" t="s">
        <v>787</v>
      </c>
    </row>
    <row r="15" spans="1:5" ht="24" customHeight="1" x14ac:dyDescent="0.2">
      <c r="A15" s="274">
        <v>15</v>
      </c>
      <c r="B15" s="473" t="s">
        <v>784</v>
      </c>
      <c r="C15" s="280">
        <v>40245</v>
      </c>
      <c r="D15" s="448" t="s">
        <v>787</v>
      </c>
      <c r="E15" s="339" t="s">
        <v>966</v>
      </c>
    </row>
    <row r="16" spans="1:5" ht="24" customHeight="1" x14ac:dyDescent="0.2">
      <c r="A16" s="274">
        <v>16</v>
      </c>
      <c r="B16" s="287" t="s">
        <v>968</v>
      </c>
      <c r="C16" s="280">
        <v>40245</v>
      </c>
      <c r="D16" s="274" t="s">
        <v>787</v>
      </c>
      <c r="E16" s="339" t="s">
        <v>970</v>
      </c>
    </row>
    <row r="17" spans="1:4" ht="24" customHeight="1" x14ac:dyDescent="0.2">
      <c r="A17" s="274">
        <v>17</v>
      </c>
      <c r="B17" s="287" t="s">
        <v>778</v>
      </c>
      <c r="C17" s="280">
        <v>40245</v>
      </c>
      <c r="D17" s="274" t="s">
        <v>787</v>
      </c>
    </row>
    <row r="18" spans="1:4" ht="24" customHeight="1" x14ac:dyDescent="0.2">
      <c r="A18" s="274">
        <v>18</v>
      </c>
      <c r="B18" s="273" t="s">
        <v>780</v>
      </c>
      <c r="C18" s="280">
        <v>40245</v>
      </c>
    </row>
    <row r="19" spans="1:4" ht="24" customHeight="1" x14ac:dyDescent="0.2">
      <c r="A19" s="581">
        <v>19</v>
      </c>
      <c r="B19" s="582" t="s">
        <v>775</v>
      </c>
      <c r="C19" s="583">
        <v>41275</v>
      </c>
    </row>
    <row r="20" spans="1:4" ht="24" customHeight="1" x14ac:dyDescent="0.2">
      <c r="A20" s="596">
        <v>21</v>
      </c>
      <c r="B20" s="597" t="s">
        <v>1142</v>
      </c>
      <c r="C20" s="280" t="s">
        <v>1232</v>
      </c>
    </row>
  </sheetData>
  <mergeCells count="1">
    <mergeCell ref="A1:C1"/>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5">
    <tabColor indexed="42"/>
    <pageSetUpPr fitToPage="1"/>
  </sheetPr>
  <dimension ref="A1:F23"/>
  <sheetViews>
    <sheetView tabSelected="1" zoomScale="90" zoomScaleNormal="90" workbookViewId="0">
      <pane xSplit="2" ySplit="4" topLeftCell="C5" activePane="bottomRight" state="frozen"/>
      <selection pane="topRight" activeCell="C1" sqref="C1"/>
      <selection pane="bottomLeft" activeCell="A5" sqref="A5"/>
      <selection pane="bottomRight" activeCell="B26" sqref="B26"/>
    </sheetView>
  </sheetViews>
  <sheetFormatPr defaultColWidth="9.140625" defaultRowHeight="15.75" x14ac:dyDescent="0.2"/>
  <cols>
    <col min="1" max="1" width="9.140625" style="22" customWidth="1"/>
    <col min="2" max="2" width="77.85546875" style="45" customWidth="1"/>
    <col min="3" max="5" width="17.42578125" style="17" customWidth="1"/>
    <col min="6" max="6" width="12.42578125" style="17" customWidth="1"/>
    <col min="7" max="16384" width="9.140625" style="17"/>
  </cols>
  <sheetData>
    <row r="1" spans="1:6" s="16" customFormat="1" ht="87" customHeight="1" thickBot="1" x14ac:dyDescent="0.25">
      <c r="A1" s="784" t="s">
        <v>1198</v>
      </c>
      <c r="B1" s="785"/>
      <c r="C1" s="785"/>
      <c r="D1" s="785"/>
      <c r="E1" s="786"/>
    </row>
    <row r="2" spans="1:6" s="16" customFormat="1" ht="35.1" customHeight="1" x14ac:dyDescent="0.2">
      <c r="A2" s="787" t="s">
        <v>1250</v>
      </c>
      <c r="B2" s="788"/>
      <c r="C2" s="788"/>
      <c r="D2" s="788"/>
      <c r="E2" s="789"/>
    </row>
    <row r="3" spans="1:6" ht="43.5" customHeight="1" x14ac:dyDescent="0.2">
      <c r="A3" s="355" t="s">
        <v>177</v>
      </c>
      <c r="B3" s="357" t="s">
        <v>176</v>
      </c>
      <c r="C3" s="356" t="s">
        <v>271</v>
      </c>
      <c r="D3" s="356" t="s">
        <v>272</v>
      </c>
      <c r="E3" s="32" t="s">
        <v>199</v>
      </c>
    </row>
    <row r="4" spans="1:6" ht="17.25" customHeight="1" x14ac:dyDescent="0.2">
      <c r="A4" s="28"/>
      <c r="B4" s="297"/>
      <c r="C4" s="35" t="s">
        <v>253</v>
      </c>
      <c r="D4" s="35" t="s">
        <v>254</v>
      </c>
      <c r="E4" s="36" t="s">
        <v>29</v>
      </c>
    </row>
    <row r="5" spans="1:6" x14ac:dyDescent="0.2">
      <c r="A5" s="28">
        <v>1</v>
      </c>
      <c r="B5" s="297" t="s">
        <v>326</v>
      </c>
      <c r="C5" s="46">
        <f>C6</f>
        <v>9868847</v>
      </c>
      <c r="D5" s="46">
        <f>D6</f>
        <v>100000</v>
      </c>
      <c r="E5" s="47">
        <f t="shared" ref="E5:E6" si="0">SUM(C5:D5)</f>
        <v>9968847</v>
      </c>
      <c r="F5" s="452"/>
    </row>
    <row r="6" spans="1:6" x14ac:dyDescent="0.2">
      <c r="A6" s="28">
        <f>A5+1</f>
        <v>2</v>
      </c>
      <c r="B6" s="25" t="s">
        <v>237</v>
      </c>
      <c r="C6" s="48">
        <v>9868847</v>
      </c>
      <c r="D6" s="48">
        <v>100000</v>
      </c>
      <c r="E6" s="47">
        <f t="shared" si="0"/>
        <v>9968847</v>
      </c>
      <c r="F6" s="452"/>
    </row>
    <row r="7" spans="1:6" ht="15.75" customHeight="1" x14ac:dyDescent="0.2">
      <c r="A7" s="28">
        <f>A6+1</f>
        <v>3</v>
      </c>
      <c r="B7" s="297" t="s">
        <v>327</v>
      </c>
      <c r="C7" s="46">
        <f>SUM(C8:C12)</f>
        <v>4293356</v>
      </c>
      <c r="D7" s="46">
        <f>SUM(D8:D12)</f>
        <v>0</v>
      </c>
      <c r="E7" s="47">
        <f>SUM(C7:D7)</f>
        <v>4293356</v>
      </c>
      <c r="F7" s="452"/>
    </row>
    <row r="8" spans="1:6" x14ac:dyDescent="0.2">
      <c r="A8" s="28">
        <f t="shared" ref="A8:A19" si="1">A7+1</f>
        <v>4</v>
      </c>
      <c r="B8" s="25" t="s">
        <v>238</v>
      </c>
      <c r="C8" s="48">
        <v>3934055</v>
      </c>
      <c r="D8" s="291" t="s">
        <v>281</v>
      </c>
      <c r="E8" s="47">
        <f t="shared" ref="E8:E19" si="2">SUM(C8:D8)</f>
        <v>3934055</v>
      </c>
      <c r="F8" s="452"/>
    </row>
    <row r="9" spans="1:6" x14ac:dyDescent="0.2">
      <c r="A9" s="28">
        <f t="shared" si="1"/>
        <v>5</v>
      </c>
      <c r="B9" s="25" t="s">
        <v>239</v>
      </c>
      <c r="C9" s="48">
        <v>248400</v>
      </c>
      <c r="D9" s="291" t="s">
        <v>281</v>
      </c>
      <c r="E9" s="47">
        <f t="shared" si="2"/>
        <v>248400</v>
      </c>
      <c r="F9" s="452"/>
    </row>
    <row r="10" spans="1:6" x14ac:dyDescent="0.2">
      <c r="A10" s="28">
        <f t="shared" si="1"/>
        <v>6</v>
      </c>
      <c r="B10" s="25" t="s">
        <v>240</v>
      </c>
      <c r="C10" s="291" t="s">
        <v>281</v>
      </c>
      <c r="D10" s="291" t="s">
        <v>281</v>
      </c>
      <c r="E10" s="47">
        <f t="shared" si="2"/>
        <v>0</v>
      </c>
    </row>
    <row r="11" spans="1:6" x14ac:dyDescent="0.2">
      <c r="A11" s="28">
        <f t="shared" si="1"/>
        <v>7</v>
      </c>
      <c r="B11" s="25" t="s">
        <v>241</v>
      </c>
      <c r="C11" s="291" t="s">
        <v>281</v>
      </c>
      <c r="D11" s="291" t="s">
        <v>281</v>
      </c>
      <c r="E11" s="47">
        <f t="shared" si="2"/>
        <v>0</v>
      </c>
    </row>
    <row r="12" spans="1:6" x14ac:dyDescent="0.2">
      <c r="A12" s="28">
        <f t="shared" si="1"/>
        <v>8</v>
      </c>
      <c r="B12" s="25" t="s">
        <v>131</v>
      </c>
      <c r="C12" s="48">
        <v>110901</v>
      </c>
      <c r="D12" s="291" t="s">
        <v>281</v>
      </c>
      <c r="E12" s="47">
        <f t="shared" si="2"/>
        <v>110901</v>
      </c>
    </row>
    <row r="13" spans="1:6" ht="15.75" customHeight="1" x14ac:dyDescent="0.2">
      <c r="A13" s="28">
        <f t="shared" si="1"/>
        <v>9</v>
      </c>
      <c r="B13" s="297" t="s">
        <v>328</v>
      </c>
      <c r="C13" s="46">
        <f>C14</f>
        <v>0</v>
      </c>
      <c r="D13" s="46">
        <f>D14</f>
        <v>0</v>
      </c>
      <c r="E13" s="47">
        <f t="shared" si="2"/>
        <v>0</v>
      </c>
    </row>
    <row r="14" spans="1:6" x14ac:dyDescent="0.2">
      <c r="A14" s="28">
        <f t="shared" si="1"/>
        <v>10</v>
      </c>
      <c r="B14" s="25" t="s">
        <v>132</v>
      </c>
      <c r="C14" s="48">
        <v>0</v>
      </c>
      <c r="D14" s="48">
        <v>0</v>
      </c>
      <c r="E14" s="47">
        <f t="shared" si="2"/>
        <v>0</v>
      </c>
    </row>
    <row r="15" spans="1:6" x14ac:dyDescent="0.2">
      <c r="A15" s="28">
        <f t="shared" si="1"/>
        <v>11</v>
      </c>
      <c r="B15" s="297" t="s">
        <v>329</v>
      </c>
      <c r="C15" s="46">
        <f>SUM(C16:C18)</f>
        <v>615068</v>
      </c>
      <c r="D15" s="46">
        <f>SUM(D16:D18)</f>
        <v>0</v>
      </c>
      <c r="E15" s="47">
        <f t="shared" si="2"/>
        <v>615068</v>
      </c>
    </row>
    <row r="16" spans="1:6" x14ac:dyDescent="0.2">
      <c r="A16" s="28">
        <f t="shared" si="1"/>
        <v>12</v>
      </c>
      <c r="B16" s="25" t="s">
        <v>1160</v>
      </c>
      <c r="C16" s="48">
        <v>136737</v>
      </c>
      <c r="D16" s="291" t="s">
        <v>281</v>
      </c>
      <c r="E16" s="47">
        <f t="shared" si="2"/>
        <v>136737</v>
      </c>
    </row>
    <row r="17" spans="1:5" x14ac:dyDescent="0.2">
      <c r="A17" s="28">
        <f t="shared" si="1"/>
        <v>13</v>
      </c>
      <c r="B17" s="25" t="s">
        <v>133</v>
      </c>
      <c r="C17" s="48">
        <v>242920</v>
      </c>
      <c r="D17" s="291" t="s">
        <v>281</v>
      </c>
      <c r="E17" s="47">
        <f t="shared" si="2"/>
        <v>242920</v>
      </c>
    </row>
    <row r="18" spans="1:5" x14ac:dyDescent="0.2">
      <c r="A18" s="28">
        <f t="shared" si="1"/>
        <v>14</v>
      </c>
      <c r="B18" s="25" t="s">
        <v>134</v>
      </c>
      <c r="C18" s="48">
        <v>235411</v>
      </c>
      <c r="D18" s="291" t="s">
        <v>281</v>
      </c>
      <c r="E18" s="47">
        <f t="shared" si="2"/>
        <v>235411</v>
      </c>
    </row>
    <row r="19" spans="1:5" ht="16.5" thickBot="1" x14ac:dyDescent="0.25">
      <c r="A19" s="29">
        <f t="shared" si="1"/>
        <v>15</v>
      </c>
      <c r="B19" s="44" t="s">
        <v>330</v>
      </c>
      <c r="C19" s="49">
        <f>C5+C7+C13+C15</f>
        <v>14777271</v>
      </c>
      <c r="D19" s="49">
        <f>D5+D7+D13+D15</f>
        <v>100000</v>
      </c>
      <c r="E19" s="50">
        <f t="shared" si="2"/>
        <v>14877271</v>
      </c>
    </row>
    <row r="20" spans="1:5" x14ac:dyDescent="0.2">
      <c r="A20" s="588" t="s">
        <v>1161</v>
      </c>
      <c r="B20" s="337" t="s">
        <v>1162</v>
      </c>
      <c r="C20" s="20"/>
      <c r="D20" s="20"/>
    </row>
    <row r="21" spans="1:5" x14ac:dyDescent="0.2">
      <c r="A21" s="21"/>
      <c r="B21" s="119"/>
    </row>
    <row r="23" spans="1:5" x14ac:dyDescent="0.2">
      <c r="B23" s="45" t="s">
        <v>144</v>
      </c>
    </row>
  </sheetData>
  <sheetProtection selectLockedCells="1"/>
  <protectedRanges>
    <protectedRange sqref="C16 C14:D14 C6:D6 C18 C8:D12 D16:D18" name="Rozsah2"/>
    <protectedRange sqref="C19:D19" name="Rozsah1"/>
  </protectedRanges>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6">
    <tabColor indexed="42"/>
    <pageSetUpPr fitToPage="1"/>
  </sheetPr>
  <dimension ref="A1:G44"/>
  <sheetViews>
    <sheetView workbookViewId="0">
      <pane xSplit="2" ySplit="4" topLeftCell="C5" activePane="bottomRight" state="frozen"/>
      <selection pane="topRight" activeCell="C1" sqref="C1"/>
      <selection pane="bottomLeft" activeCell="A5" sqref="A5"/>
      <selection pane="bottomRight" activeCell="J36" sqref="J36"/>
    </sheetView>
  </sheetViews>
  <sheetFormatPr defaultColWidth="9.140625" defaultRowHeight="15.75" x14ac:dyDescent="0.25"/>
  <cols>
    <col min="1" max="1" width="10.140625" style="3" customWidth="1"/>
    <col min="2" max="2" width="83" style="54" customWidth="1"/>
    <col min="3" max="3" width="18.7109375" style="1" customWidth="1"/>
    <col min="4" max="4" width="14.28515625" style="1" customWidth="1"/>
    <col min="5" max="5" width="16.42578125" style="1" customWidth="1"/>
    <col min="6" max="16384" width="9.140625" style="1"/>
  </cols>
  <sheetData>
    <row r="1" spans="1:7" ht="50.1" customHeight="1" thickBot="1" x14ac:dyDescent="0.3">
      <c r="A1" s="790" t="s">
        <v>1199</v>
      </c>
      <c r="B1" s="791"/>
      <c r="C1" s="791"/>
      <c r="D1" s="791"/>
      <c r="E1" s="792"/>
      <c r="F1" s="6"/>
      <c r="G1" s="6"/>
    </row>
    <row r="2" spans="1:7" s="16" customFormat="1" ht="38.25" customHeight="1" x14ac:dyDescent="0.2">
      <c r="A2" s="793" t="s">
        <v>1250</v>
      </c>
      <c r="B2" s="794"/>
      <c r="C2" s="794"/>
      <c r="D2" s="794"/>
      <c r="E2" s="795"/>
    </row>
    <row r="3" spans="1:7" s="9" customFormat="1" ht="35.25" customHeight="1" x14ac:dyDescent="0.25">
      <c r="A3" s="296" t="s">
        <v>177</v>
      </c>
      <c r="B3" s="306" t="s">
        <v>295</v>
      </c>
      <c r="C3" s="298" t="s">
        <v>271</v>
      </c>
      <c r="D3" s="298" t="s">
        <v>272</v>
      </c>
      <c r="E3" s="32" t="s">
        <v>199</v>
      </c>
    </row>
    <row r="4" spans="1:7" s="17" customFormat="1" ht="17.25" customHeight="1" x14ac:dyDescent="0.2">
      <c r="A4" s="28"/>
      <c r="B4" s="297"/>
      <c r="C4" s="35" t="s">
        <v>253</v>
      </c>
      <c r="D4" s="35" t="s">
        <v>254</v>
      </c>
      <c r="E4" s="36" t="s">
        <v>29</v>
      </c>
    </row>
    <row r="5" spans="1:7" ht="31.5" x14ac:dyDescent="0.25">
      <c r="A5" s="30">
        <v>1</v>
      </c>
      <c r="B5" s="51" t="s">
        <v>727</v>
      </c>
      <c r="C5" s="57">
        <f>SUM(C6:C13)</f>
        <v>76563</v>
      </c>
      <c r="D5" s="57">
        <f>SUM(D6:D7)</f>
        <v>0</v>
      </c>
      <c r="E5" s="641">
        <f>C5+D5</f>
        <v>76563</v>
      </c>
      <c r="F5" s="192"/>
    </row>
    <row r="6" spans="1:7" ht="31.5" x14ac:dyDescent="0.25">
      <c r="A6" s="30" t="s">
        <v>285</v>
      </c>
      <c r="B6" s="52" t="s">
        <v>1291</v>
      </c>
      <c r="C6" s="48">
        <v>5935</v>
      </c>
      <c r="D6" s="48">
        <v>0</v>
      </c>
      <c r="E6" s="641">
        <f t="shared" ref="E6:E42" si="0">C6+D6</f>
        <v>5935</v>
      </c>
    </row>
    <row r="7" spans="1:7" ht="31.5" x14ac:dyDescent="0.25">
      <c r="A7" s="30" t="s">
        <v>351</v>
      </c>
      <c r="B7" s="52" t="s">
        <v>1293</v>
      </c>
      <c r="C7" s="48">
        <v>6561</v>
      </c>
      <c r="D7" s="48">
        <v>0</v>
      </c>
      <c r="E7" s="641">
        <f t="shared" si="0"/>
        <v>6561</v>
      </c>
    </row>
    <row r="8" spans="1:7" ht="31.5" x14ac:dyDescent="0.25">
      <c r="A8" s="30" t="s">
        <v>1284</v>
      </c>
      <c r="B8" s="52" t="s">
        <v>1290</v>
      </c>
      <c r="C8" s="48">
        <v>2125</v>
      </c>
      <c r="D8" s="48">
        <v>0</v>
      </c>
      <c r="E8" s="641">
        <f t="shared" si="0"/>
        <v>2125</v>
      </c>
    </row>
    <row r="9" spans="1:7" ht="31.5" x14ac:dyDescent="0.25">
      <c r="A9" s="30" t="s">
        <v>1285</v>
      </c>
      <c r="B9" s="52" t="s">
        <v>1281</v>
      </c>
      <c r="C9" s="48">
        <v>15209</v>
      </c>
      <c r="D9" s="48">
        <v>0</v>
      </c>
      <c r="E9" s="641">
        <f t="shared" si="0"/>
        <v>15209</v>
      </c>
    </row>
    <row r="10" spans="1:7" ht="31.5" x14ac:dyDescent="0.25">
      <c r="A10" s="30" t="s">
        <v>1286</v>
      </c>
      <c r="B10" s="52" t="s">
        <v>1282</v>
      </c>
      <c r="C10" s="48">
        <v>24122</v>
      </c>
      <c r="D10" s="48">
        <v>0</v>
      </c>
      <c r="E10" s="641">
        <f t="shared" si="0"/>
        <v>24122</v>
      </c>
    </row>
    <row r="11" spans="1:7" ht="31.5" x14ac:dyDescent="0.25">
      <c r="A11" s="30" t="s">
        <v>1287</v>
      </c>
      <c r="B11" s="52" t="s">
        <v>1283</v>
      </c>
      <c r="C11" s="48">
        <v>2500</v>
      </c>
      <c r="D11" s="48">
        <v>0</v>
      </c>
      <c r="E11" s="641">
        <f t="shared" si="0"/>
        <v>2500</v>
      </c>
    </row>
    <row r="12" spans="1:7" ht="47.25" x14ac:dyDescent="0.25">
      <c r="A12" s="30" t="s">
        <v>1288</v>
      </c>
      <c r="B12" s="52" t="s">
        <v>1292</v>
      </c>
      <c r="C12" s="48">
        <v>15911</v>
      </c>
      <c r="D12" s="48">
        <v>0</v>
      </c>
      <c r="E12" s="641">
        <f t="shared" si="0"/>
        <v>15911</v>
      </c>
    </row>
    <row r="13" spans="1:7" x14ac:dyDescent="0.25">
      <c r="A13" s="30" t="s">
        <v>1289</v>
      </c>
      <c r="B13" s="134" t="s">
        <v>1280</v>
      </c>
      <c r="C13" s="48">
        <v>4200</v>
      </c>
      <c r="D13" s="48">
        <v>0</v>
      </c>
      <c r="E13" s="641">
        <f t="shared" si="0"/>
        <v>4200</v>
      </c>
    </row>
    <row r="14" spans="1:7" x14ac:dyDescent="0.25">
      <c r="A14" s="30"/>
      <c r="B14" s="52"/>
      <c r="C14" s="48"/>
      <c r="D14" s="48"/>
      <c r="E14" s="641">
        <f t="shared" si="0"/>
        <v>0</v>
      </c>
    </row>
    <row r="15" spans="1:7" x14ac:dyDescent="0.25">
      <c r="A15" s="30">
        <v>2</v>
      </c>
      <c r="B15" s="51" t="s">
        <v>70</v>
      </c>
      <c r="C15" s="57">
        <f>SUM(C16:C17)</f>
        <v>13000</v>
      </c>
      <c r="D15" s="57">
        <f>SUM(D16:D17)</f>
        <v>0</v>
      </c>
      <c r="E15" s="641">
        <f t="shared" si="0"/>
        <v>13000</v>
      </c>
    </row>
    <row r="16" spans="1:7" ht="47.25" x14ac:dyDescent="0.25">
      <c r="A16" s="30" t="s">
        <v>286</v>
      </c>
      <c r="B16" s="52" t="s">
        <v>1294</v>
      </c>
      <c r="C16" s="48">
        <v>10000</v>
      </c>
      <c r="D16" s="48">
        <v>0</v>
      </c>
      <c r="E16" s="641">
        <f t="shared" si="0"/>
        <v>10000</v>
      </c>
    </row>
    <row r="17" spans="1:5" ht="31.5" x14ac:dyDescent="0.25">
      <c r="A17" s="30" t="s">
        <v>352</v>
      </c>
      <c r="B17" s="52" t="s">
        <v>1295</v>
      </c>
      <c r="C17" s="48">
        <v>3000</v>
      </c>
      <c r="D17" s="48">
        <v>0</v>
      </c>
      <c r="E17" s="641">
        <f t="shared" si="0"/>
        <v>3000</v>
      </c>
    </row>
    <row r="18" spans="1:5" x14ac:dyDescent="0.25">
      <c r="A18" s="30"/>
      <c r="B18" s="52"/>
      <c r="C18" s="48"/>
      <c r="D18" s="48"/>
      <c r="E18" s="641">
        <f t="shared" si="0"/>
        <v>0</v>
      </c>
    </row>
    <row r="19" spans="1:5" x14ac:dyDescent="0.25">
      <c r="A19" s="30">
        <v>3</v>
      </c>
      <c r="B19" s="51" t="s">
        <v>233</v>
      </c>
      <c r="C19" s="57">
        <f>SUM(C20:C21)</f>
        <v>0</v>
      </c>
      <c r="D19" s="57">
        <f>SUM(D20:D21)</f>
        <v>0</v>
      </c>
      <c r="E19" s="641">
        <f t="shared" si="0"/>
        <v>0</v>
      </c>
    </row>
    <row r="20" spans="1:5" x14ac:dyDescent="0.25">
      <c r="A20" s="30" t="s">
        <v>287</v>
      </c>
      <c r="B20" s="633" t="s">
        <v>1254</v>
      </c>
      <c r="C20" s="48">
        <v>0</v>
      </c>
      <c r="D20" s="48">
        <v>0</v>
      </c>
      <c r="E20" s="641">
        <f t="shared" si="0"/>
        <v>0</v>
      </c>
    </row>
    <row r="21" spans="1:5" x14ac:dyDescent="0.25">
      <c r="A21" s="30" t="s">
        <v>353</v>
      </c>
      <c r="B21" s="633" t="s">
        <v>1254</v>
      </c>
      <c r="C21" s="48">
        <v>0</v>
      </c>
      <c r="D21" s="48">
        <v>0</v>
      </c>
      <c r="E21" s="641">
        <f t="shared" si="0"/>
        <v>0</v>
      </c>
    </row>
    <row r="22" spans="1:5" x14ac:dyDescent="0.25">
      <c r="A22" s="30"/>
      <c r="B22" s="52"/>
      <c r="C22" s="48"/>
      <c r="D22" s="48"/>
      <c r="E22" s="641">
        <f t="shared" si="0"/>
        <v>0</v>
      </c>
    </row>
    <row r="23" spans="1:5" x14ac:dyDescent="0.25">
      <c r="A23" s="30">
        <v>4</v>
      </c>
      <c r="B23" s="51" t="s">
        <v>234</v>
      </c>
      <c r="C23" s="57">
        <f>SUM(C24:C40)</f>
        <v>1137451.6199999999</v>
      </c>
      <c r="D23" s="57">
        <f>SUM(D24:D25)</f>
        <v>0</v>
      </c>
      <c r="E23" s="641">
        <f t="shared" si="0"/>
        <v>1137451.6199999999</v>
      </c>
    </row>
    <row r="24" spans="1:5" x14ac:dyDescent="0.25">
      <c r="A24" s="30" t="s">
        <v>216</v>
      </c>
      <c r="B24" s="52" t="s">
        <v>1296</v>
      </c>
      <c r="C24" s="642">
        <v>17409.900000000001</v>
      </c>
      <c r="D24" s="642">
        <v>0</v>
      </c>
      <c r="E24" s="641">
        <f t="shared" si="0"/>
        <v>17409.900000000001</v>
      </c>
    </row>
    <row r="25" spans="1:5" x14ac:dyDescent="0.25">
      <c r="A25" s="30" t="s">
        <v>354</v>
      </c>
      <c r="B25" s="52" t="s">
        <v>1297</v>
      </c>
      <c r="C25" s="642">
        <v>3612.6</v>
      </c>
      <c r="D25" s="642">
        <v>0</v>
      </c>
      <c r="E25" s="641">
        <f t="shared" si="0"/>
        <v>3612.6</v>
      </c>
    </row>
    <row r="26" spans="1:5" ht="47.25" x14ac:dyDescent="0.25">
      <c r="A26" s="30" t="s">
        <v>1304</v>
      </c>
      <c r="B26" s="52" t="s">
        <v>1273</v>
      </c>
      <c r="C26" s="642">
        <v>6806.87</v>
      </c>
      <c r="D26" s="642">
        <v>0</v>
      </c>
      <c r="E26" s="641">
        <f t="shared" si="0"/>
        <v>6806.87</v>
      </c>
    </row>
    <row r="27" spans="1:5" ht="31.5" x14ac:dyDescent="0.25">
      <c r="A27" s="30" t="s">
        <v>1305</v>
      </c>
      <c r="B27" s="52" t="s">
        <v>1274</v>
      </c>
      <c r="C27" s="642">
        <v>10334.799999999999</v>
      </c>
      <c r="D27" s="642">
        <v>0</v>
      </c>
      <c r="E27" s="641">
        <f t="shared" si="0"/>
        <v>10334.799999999999</v>
      </c>
    </row>
    <row r="28" spans="1:5" ht="47.25" x14ac:dyDescent="0.25">
      <c r="A28" s="30" t="s">
        <v>1306</v>
      </c>
      <c r="B28" s="632" t="s">
        <v>1275</v>
      </c>
      <c r="C28" s="642">
        <v>103190</v>
      </c>
      <c r="D28" s="642">
        <v>0</v>
      </c>
      <c r="E28" s="641">
        <f t="shared" si="0"/>
        <v>103190</v>
      </c>
    </row>
    <row r="29" spans="1:5" ht="31.5" x14ac:dyDescent="0.25">
      <c r="A29" s="30" t="s">
        <v>1307</v>
      </c>
      <c r="B29" s="52" t="s">
        <v>1276</v>
      </c>
      <c r="C29" s="642">
        <v>13788.4</v>
      </c>
      <c r="D29" s="642">
        <v>0</v>
      </c>
      <c r="E29" s="641">
        <f t="shared" si="0"/>
        <v>13788.4</v>
      </c>
    </row>
    <row r="30" spans="1:5" ht="47.25" x14ac:dyDescent="0.25">
      <c r="A30" s="30" t="s">
        <v>1308</v>
      </c>
      <c r="B30" s="632" t="s">
        <v>1277</v>
      </c>
      <c r="C30" s="642">
        <v>104521</v>
      </c>
      <c r="D30" s="642">
        <v>0</v>
      </c>
      <c r="E30" s="641">
        <f t="shared" si="0"/>
        <v>104521</v>
      </c>
    </row>
    <row r="31" spans="1:5" ht="47.25" x14ac:dyDescent="0.25">
      <c r="A31" s="30" t="s">
        <v>1309</v>
      </c>
      <c r="B31" s="628" t="s">
        <v>1278</v>
      </c>
      <c r="C31" s="642">
        <v>592589.94999999995</v>
      </c>
      <c r="D31" s="642">
        <v>0</v>
      </c>
      <c r="E31" s="641">
        <f t="shared" si="0"/>
        <v>592589.94999999995</v>
      </c>
    </row>
    <row r="32" spans="1:5" ht="31.5" x14ac:dyDescent="0.25">
      <c r="A32" s="30" t="s">
        <v>1310</v>
      </c>
      <c r="B32" s="52" t="s">
        <v>1320</v>
      </c>
      <c r="C32" s="642">
        <v>33212.86</v>
      </c>
      <c r="D32" s="642">
        <v>0</v>
      </c>
      <c r="E32" s="641">
        <f t="shared" si="0"/>
        <v>33212.86</v>
      </c>
    </row>
    <row r="33" spans="1:5" ht="38.25" customHeight="1" x14ac:dyDescent="0.25">
      <c r="A33" s="30" t="s">
        <v>1311</v>
      </c>
      <c r="B33" s="52" t="s">
        <v>1321</v>
      </c>
      <c r="C33" s="48">
        <v>76796.259999999995</v>
      </c>
      <c r="D33" s="642">
        <v>0</v>
      </c>
      <c r="E33" s="641">
        <f t="shared" si="0"/>
        <v>76796.259999999995</v>
      </c>
    </row>
    <row r="34" spans="1:5" ht="31.5" x14ac:dyDescent="0.25">
      <c r="A34" s="30" t="s">
        <v>1312</v>
      </c>
      <c r="B34" s="629" t="s">
        <v>1298</v>
      </c>
      <c r="C34" s="643">
        <v>1232.98</v>
      </c>
      <c r="D34" s="642">
        <v>0</v>
      </c>
      <c r="E34" s="641">
        <f t="shared" si="0"/>
        <v>1232.98</v>
      </c>
    </row>
    <row r="35" spans="1:5" ht="47.25" x14ac:dyDescent="0.25">
      <c r="A35" s="30" t="s">
        <v>1313</v>
      </c>
      <c r="B35" s="631" t="s">
        <v>1299</v>
      </c>
      <c r="C35" s="642">
        <v>2000</v>
      </c>
      <c r="D35" s="642">
        <v>0</v>
      </c>
      <c r="E35" s="641">
        <f t="shared" si="0"/>
        <v>2000</v>
      </c>
    </row>
    <row r="36" spans="1:5" x14ac:dyDescent="0.25">
      <c r="A36" s="30" t="s">
        <v>1314</v>
      </c>
      <c r="B36" s="629" t="s">
        <v>1300</v>
      </c>
      <c r="C36" s="642">
        <v>1000</v>
      </c>
      <c r="D36" s="642">
        <v>0</v>
      </c>
      <c r="E36" s="641">
        <f t="shared" si="0"/>
        <v>1000</v>
      </c>
    </row>
    <row r="37" spans="1:5" ht="31.5" x14ac:dyDescent="0.25">
      <c r="A37" s="30" t="s">
        <v>1315</v>
      </c>
      <c r="B37" s="629" t="s">
        <v>1301</v>
      </c>
      <c r="C37" s="48">
        <v>1000</v>
      </c>
      <c r="D37" s="642">
        <v>0</v>
      </c>
      <c r="E37" s="641">
        <f t="shared" si="0"/>
        <v>1000</v>
      </c>
    </row>
    <row r="38" spans="1:5" ht="31.5" x14ac:dyDescent="0.25">
      <c r="A38" s="30" t="s">
        <v>1316</v>
      </c>
      <c r="B38" s="629" t="s">
        <v>1302</v>
      </c>
      <c r="C38" s="643">
        <v>1200</v>
      </c>
      <c r="D38" s="642">
        <v>0</v>
      </c>
      <c r="E38" s="641">
        <f t="shared" si="0"/>
        <v>1200</v>
      </c>
    </row>
    <row r="39" spans="1:5" ht="30" x14ac:dyDescent="0.25">
      <c r="A39" s="30" t="s">
        <v>1317</v>
      </c>
      <c r="B39" s="630" t="s">
        <v>1303</v>
      </c>
      <c r="C39" s="642">
        <v>3000</v>
      </c>
      <c r="D39" s="642">
        <v>0</v>
      </c>
      <c r="E39" s="641">
        <f t="shared" si="0"/>
        <v>3000</v>
      </c>
    </row>
    <row r="40" spans="1:5" x14ac:dyDescent="0.25">
      <c r="A40" s="30" t="s">
        <v>1318</v>
      </c>
      <c r="B40" s="52" t="s">
        <v>1279</v>
      </c>
      <c r="C40" s="642">
        <v>165756</v>
      </c>
      <c r="D40" s="642">
        <v>0</v>
      </c>
      <c r="E40" s="641">
        <f t="shared" si="0"/>
        <v>165756</v>
      </c>
    </row>
    <row r="41" spans="1:5" x14ac:dyDescent="0.25">
      <c r="A41" s="30"/>
      <c r="B41" s="52"/>
      <c r="C41" s="48"/>
      <c r="D41" s="48"/>
      <c r="E41" s="641">
        <f t="shared" si="0"/>
        <v>0</v>
      </c>
    </row>
    <row r="42" spans="1:5" ht="16.5" thickBot="1" x14ac:dyDescent="0.3">
      <c r="A42" s="31">
        <v>5</v>
      </c>
      <c r="B42" s="53" t="s">
        <v>273</v>
      </c>
      <c r="C42" s="644">
        <f>C5+C15+C19+C23</f>
        <v>1227014.6199999999</v>
      </c>
      <c r="D42" s="644">
        <f>D5+D15+D19+D23</f>
        <v>0</v>
      </c>
      <c r="E42" s="645">
        <f t="shared" si="0"/>
        <v>1227014.6199999999</v>
      </c>
    </row>
    <row r="44" spans="1:5" s="201" customFormat="1" x14ac:dyDescent="0.25">
      <c r="A44" s="199"/>
      <c r="B44" s="200" t="s">
        <v>728</v>
      </c>
    </row>
  </sheetData>
  <mergeCells count="2">
    <mergeCell ref="A1:E1"/>
    <mergeCell ref="A2:E2"/>
  </mergeCells>
  <phoneticPr fontId="0" type="noConversion"/>
  <printOptions gridLines="1"/>
  <pageMargins left="0.74803149606299213" right="0.74803149606299213" top="0.98425196850393704" bottom="0.39370078740157483" header="0.51181102362204722" footer="0.51181102362204722"/>
  <pageSetup paperSize="9" scale="4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sheetPr>
  <dimension ref="A1:U77"/>
  <sheetViews>
    <sheetView zoomScale="80" zoomScaleNormal="80" workbookViewId="0">
      <pane xSplit="2" ySplit="5" topLeftCell="C6" activePane="bottomRight" state="frozen"/>
      <selection pane="topRight" activeCell="C1" sqref="C1"/>
      <selection pane="bottomLeft" activeCell="A6" sqref="A6"/>
      <selection pane="bottomRight" activeCell="M58" sqref="M58"/>
    </sheetView>
  </sheetViews>
  <sheetFormatPr defaultColWidth="9.140625" defaultRowHeight="15.75" x14ac:dyDescent="0.25"/>
  <cols>
    <col min="1" max="1" width="7.85546875" style="3" customWidth="1"/>
    <col min="2" max="2" width="82.140625" style="127" customWidth="1"/>
    <col min="3" max="3" width="18" style="128" customWidth="1"/>
    <col min="4" max="4" width="16.5703125" style="128" customWidth="1"/>
    <col min="5" max="5" width="17" style="128" customWidth="1"/>
    <col min="6" max="6" width="19.140625" style="128" customWidth="1"/>
    <col min="7" max="7" width="16.85546875" style="128" customWidth="1"/>
    <col min="8" max="8" width="20.140625" style="128" customWidth="1"/>
    <col min="9" max="9" width="21.42578125" style="1" bestFit="1" customWidth="1"/>
    <col min="10" max="17" width="9.140625" style="1"/>
    <col min="18" max="18" width="6.28515625" style="1" customWidth="1"/>
    <col min="19" max="16384" width="9.140625" style="1"/>
  </cols>
  <sheetData>
    <row r="1" spans="1:10" ht="35.1" customHeight="1" thickBot="1" x14ac:dyDescent="0.3">
      <c r="A1" s="802" t="s">
        <v>1200</v>
      </c>
      <c r="B1" s="803"/>
      <c r="C1" s="803"/>
      <c r="D1" s="803"/>
      <c r="E1" s="803"/>
      <c r="F1" s="803"/>
      <c r="G1" s="803"/>
      <c r="H1" s="804"/>
      <c r="I1" s="192"/>
    </row>
    <row r="2" spans="1:10" ht="31.9" customHeight="1" x14ac:dyDescent="0.25">
      <c r="A2" s="787" t="s">
        <v>1251</v>
      </c>
      <c r="B2" s="788"/>
      <c r="C2" s="788"/>
      <c r="D2" s="788"/>
      <c r="E2" s="788"/>
      <c r="F2" s="788"/>
      <c r="G2" s="788"/>
      <c r="H2" s="789"/>
    </row>
    <row r="3" spans="1:10" ht="24" customHeight="1" x14ac:dyDescent="0.25">
      <c r="A3" s="805" t="s">
        <v>177</v>
      </c>
      <c r="B3" s="806" t="s">
        <v>295</v>
      </c>
      <c r="C3" s="808">
        <v>2020</v>
      </c>
      <c r="D3" s="809"/>
      <c r="E3" s="808">
        <v>2021</v>
      </c>
      <c r="F3" s="809"/>
      <c r="G3" s="808" t="s">
        <v>1201</v>
      </c>
      <c r="H3" s="810"/>
    </row>
    <row r="4" spans="1:10" s="9" customFormat="1" ht="31.5" x14ac:dyDescent="0.25">
      <c r="A4" s="805"/>
      <c r="B4" s="807"/>
      <c r="C4" s="528" t="s">
        <v>296</v>
      </c>
      <c r="D4" s="528" t="s">
        <v>297</v>
      </c>
      <c r="E4" s="528" t="s">
        <v>296</v>
      </c>
      <c r="F4" s="528" t="s">
        <v>297</v>
      </c>
      <c r="G4" s="528" t="s">
        <v>296</v>
      </c>
      <c r="H4" s="529" t="s">
        <v>297</v>
      </c>
      <c r="I4" s="1"/>
    </row>
    <row r="5" spans="1:10" s="9" customFormat="1" x14ac:dyDescent="0.25">
      <c r="A5" s="527"/>
      <c r="B5" s="297"/>
      <c r="C5" s="528" t="s">
        <v>253</v>
      </c>
      <c r="D5" s="528" t="s">
        <v>254</v>
      </c>
      <c r="E5" s="528" t="s">
        <v>255</v>
      </c>
      <c r="F5" s="528" t="s">
        <v>262</v>
      </c>
      <c r="G5" s="528" t="s">
        <v>30</v>
      </c>
      <c r="H5" s="529" t="s">
        <v>31</v>
      </c>
      <c r="I5" s="406"/>
    </row>
    <row r="6" spans="1:10" x14ac:dyDescent="0.25">
      <c r="A6" s="30">
        <v>1</v>
      </c>
      <c r="B6" s="59" t="s">
        <v>230</v>
      </c>
      <c r="C6" s="57">
        <f>SUM(C7:C10)</f>
        <v>0</v>
      </c>
      <c r="D6" s="57">
        <f t="shared" ref="D6:F6" si="0">SUM(D7:D10)</f>
        <v>0</v>
      </c>
      <c r="E6" s="57">
        <f t="shared" si="0"/>
        <v>0</v>
      </c>
      <c r="F6" s="57">
        <f t="shared" si="0"/>
        <v>0</v>
      </c>
      <c r="G6" s="646">
        <f>E6-C6</f>
        <v>0</v>
      </c>
      <c r="H6" s="647">
        <f t="shared" ref="G6:H71" si="1">F6-D6</f>
        <v>0</v>
      </c>
      <c r="J6" s="5"/>
    </row>
    <row r="7" spans="1:10" x14ac:dyDescent="0.25">
      <c r="A7" s="30">
        <f>A6+1</f>
        <v>2</v>
      </c>
      <c r="B7" s="271" t="s">
        <v>245</v>
      </c>
      <c r="C7" s="648">
        <v>0</v>
      </c>
      <c r="D7" s="648">
        <v>0</v>
      </c>
      <c r="E7" s="648">
        <v>0</v>
      </c>
      <c r="F7" s="648">
        <v>0</v>
      </c>
      <c r="G7" s="646">
        <f t="shared" si="1"/>
        <v>0</v>
      </c>
      <c r="H7" s="647">
        <f t="shared" si="1"/>
        <v>0</v>
      </c>
      <c r="I7" s="341"/>
      <c r="J7" s="5"/>
    </row>
    <row r="8" spans="1:10" x14ac:dyDescent="0.25">
      <c r="A8" s="30">
        <f t="shared" ref="A8:A71" si="2">A7+1</f>
        <v>3</v>
      </c>
      <c r="B8" s="271" t="s">
        <v>269</v>
      </c>
      <c r="C8" s="648">
        <v>0</v>
      </c>
      <c r="D8" s="648">
        <v>0</v>
      </c>
      <c r="E8" s="648">
        <v>0</v>
      </c>
      <c r="F8" s="648">
        <v>0</v>
      </c>
      <c r="G8" s="646">
        <f t="shared" si="1"/>
        <v>0</v>
      </c>
      <c r="H8" s="647">
        <f t="shared" si="1"/>
        <v>0</v>
      </c>
      <c r="I8" s="341"/>
      <c r="J8" s="5"/>
    </row>
    <row r="9" spans="1:10" x14ac:dyDescent="0.25">
      <c r="A9" s="30">
        <f t="shared" si="2"/>
        <v>4</v>
      </c>
      <c r="B9" s="271" t="s">
        <v>54</v>
      </c>
      <c r="C9" s="648">
        <v>0</v>
      </c>
      <c r="D9" s="648">
        <v>0</v>
      </c>
      <c r="E9" s="648">
        <v>0</v>
      </c>
      <c r="F9" s="648">
        <v>0</v>
      </c>
      <c r="G9" s="646">
        <f t="shared" si="1"/>
        <v>0</v>
      </c>
      <c r="H9" s="647">
        <f t="shared" si="1"/>
        <v>0</v>
      </c>
      <c r="I9" s="341"/>
      <c r="J9" s="5"/>
    </row>
    <row r="10" spans="1:10" x14ac:dyDescent="0.25">
      <c r="A10" s="30">
        <f t="shared" si="2"/>
        <v>5</v>
      </c>
      <c r="B10" s="271" t="s">
        <v>268</v>
      </c>
      <c r="C10" s="648">
        <v>0</v>
      </c>
      <c r="D10" s="648">
        <v>0</v>
      </c>
      <c r="E10" s="648">
        <v>0</v>
      </c>
      <c r="F10" s="648">
        <v>0</v>
      </c>
      <c r="G10" s="646">
        <f t="shared" si="1"/>
        <v>0</v>
      </c>
      <c r="H10" s="647">
        <f t="shared" si="1"/>
        <v>0</v>
      </c>
      <c r="I10" s="341"/>
      <c r="J10" s="5"/>
    </row>
    <row r="11" spans="1:10" x14ac:dyDescent="0.25">
      <c r="A11" s="30">
        <f t="shared" si="2"/>
        <v>6</v>
      </c>
      <c r="B11" s="284" t="s">
        <v>761</v>
      </c>
      <c r="C11" s="57">
        <f>SUM(C12:C15)</f>
        <v>219817.09</v>
      </c>
      <c r="D11" s="57">
        <f t="shared" ref="D11:F11" si="3">SUM(D12:D15)</f>
        <v>54159.31</v>
      </c>
      <c r="E11" s="57">
        <f t="shared" si="3"/>
        <v>202812.69999999998</v>
      </c>
      <c r="F11" s="57">
        <f t="shared" si="3"/>
        <v>63999.990000000005</v>
      </c>
      <c r="G11" s="646">
        <f t="shared" si="1"/>
        <v>-17004.390000000014</v>
      </c>
      <c r="H11" s="647">
        <f t="shared" si="1"/>
        <v>9840.6800000000076</v>
      </c>
      <c r="J11" s="5"/>
    </row>
    <row r="12" spans="1:10" x14ac:dyDescent="0.25">
      <c r="A12" s="30">
        <f t="shared" si="2"/>
        <v>7</v>
      </c>
      <c r="B12" s="271" t="s">
        <v>87</v>
      </c>
      <c r="C12" s="648">
        <v>130505</v>
      </c>
      <c r="D12" s="648">
        <v>0</v>
      </c>
      <c r="E12" s="648">
        <v>136160</v>
      </c>
      <c r="F12" s="648">
        <v>0</v>
      </c>
      <c r="G12" s="646">
        <f t="shared" si="1"/>
        <v>5655</v>
      </c>
      <c r="H12" s="647">
        <f t="shared" si="1"/>
        <v>0</v>
      </c>
      <c r="J12" s="5"/>
    </row>
    <row r="13" spans="1:10" x14ac:dyDescent="0.25">
      <c r="A13" s="30">
        <f t="shared" si="2"/>
        <v>8</v>
      </c>
      <c r="B13" s="271" t="s">
        <v>88</v>
      </c>
      <c r="C13" s="648">
        <v>13828.45</v>
      </c>
      <c r="D13" s="648">
        <v>0</v>
      </c>
      <c r="E13" s="648">
        <v>10290.65</v>
      </c>
      <c r="F13" s="648">
        <v>0</v>
      </c>
      <c r="G13" s="646">
        <f t="shared" si="1"/>
        <v>-3537.8000000000011</v>
      </c>
      <c r="H13" s="647">
        <f t="shared" si="1"/>
        <v>0</v>
      </c>
      <c r="J13" s="5"/>
    </row>
    <row r="14" spans="1:10" x14ac:dyDescent="0.25">
      <c r="A14" s="30">
        <f>A13+1</f>
        <v>9</v>
      </c>
      <c r="B14" s="271" t="s">
        <v>89</v>
      </c>
      <c r="C14" s="648">
        <v>59188.67</v>
      </c>
      <c r="D14" s="648">
        <v>17010.48</v>
      </c>
      <c r="E14" s="648">
        <v>44871.25</v>
      </c>
      <c r="F14" s="648">
        <v>21795.26</v>
      </c>
      <c r="G14" s="646">
        <f t="shared" si="1"/>
        <v>-14317.419999999998</v>
      </c>
      <c r="H14" s="647">
        <f t="shared" si="1"/>
        <v>4784.7799999999988</v>
      </c>
      <c r="J14" s="5"/>
    </row>
    <row r="15" spans="1:10" x14ac:dyDescent="0.25">
      <c r="A15" s="252">
        <f t="shared" si="2"/>
        <v>10</v>
      </c>
      <c r="B15" s="271" t="s">
        <v>1063</v>
      </c>
      <c r="C15" s="648">
        <v>16294.97</v>
      </c>
      <c r="D15" s="648">
        <v>37148.83</v>
      </c>
      <c r="E15" s="648">
        <v>11490.8</v>
      </c>
      <c r="F15" s="648">
        <v>42204.73</v>
      </c>
      <c r="G15" s="646">
        <f t="shared" si="1"/>
        <v>-4804.17</v>
      </c>
      <c r="H15" s="647">
        <f t="shared" si="1"/>
        <v>5055.9000000000015</v>
      </c>
      <c r="I15" s="530"/>
      <c r="J15" s="5"/>
    </row>
    <row r="16" spans="1:10" x14ac:dyDescent="0.25">
      <c r="A16" s="30">
        <f t="shared" si="2"/>
        <v>11</v>
      </c>
      <c r="B16" s="284" t="s">
        <v>27</v>
      </c>
      <c r="C16" s="648">
        <v>0</v>
      </c>
      <c r="D16" s="648">
        <v>20872.09</v>
      </c>
      <c r="E16" s="648">
        <v>0</v>
      </c>
      <c r="F16" s="648">
        <v>6034.13</v>
      </c>
      <c r="G16" s="646">
        <f t="shared" si="1"/>
        <v>0</v>
      </c>
      <c r="H16" s="647">
        <f t="shared" si="1"/>
        <v>-14837.96</v>
      </c>
      <c r="I16" s="530"/>
      <c r="J16" s="5"/>
    </row>
    <row r="17" spans="1:21" x14ac:dyDescent="0.25">
      <c r="A17" s="30">
        <f t="shared" si="2"/>
        <v>12</v>
      </c>
      <c r="B17" s="284" t="s">
        <v>836</v>
      </c>
      <c r="C17" s="648">
        <v>0</v>
      </c>
      <c r="D17" s="648">
        <v>0</v>
      </c>
      <c r="E17" s="648">
        <v>0</v>
      </c>
      <c r="F17" s="648">
        <v>0</v>
      </c>
      <c r="G17" s="646">
        <f t="shared" si="1"/>
        <v>0</v>
      </c>
      <c r="H17" s="647">
        <f t="shared" si="1"/>
        <v>0</v>
      </c>
      <c r="J17" s="5"/>
    </row>
    <row r="18" spans="1:21" x14ac:dyDescent="0.25">
      <c r="A18" s="30">
        <f t="shared" si="2"/>
        <v>13</v>
      </c>
      <c r="B18" s="284" t="s">
        <v>837</v>
      </c>
      <c r="C18" s="648">
        <v>0</v>
      </c>
      <c r="D18" s="648">
        <v>0</v>
      </c>
      <c r="E18" s="648">
        <v>0</v>
      </c>
      <c r="F18" s="648">
        <v>0</v>
      </c>
      <c r="G18" s="646">
        <f t="shared" si="1"/>
        <v>0</v>
      </c>
      <c r="H18" s="647">
        <f t="shared" si="1"/>
        <v>0</v>
      </c>
      <c r="J18" s="5"/>
    </row>
    <row r="19" spans="1:21" x14ac:dyDescent="0.25">
      <c r="A19" s="30">
        <f t="shared" si="2"/>
        <v>14</v>
      </c>
      <c r="B19" s="284" t="s">
        <v>302</v>
      </c>
      <c r="C19" s="648">
        <v>862</v>
      </c>
      <c r="D19" s="648">
        <v>36.79</v>
      </c>
      <c r="E19" s="648">
        <v>568.62</v>
      </c>
      <c r="F19" s="648">
        <v>0.09</v>
      </c>
      <c r="G19" s="646">
        <f t="shared" si="1"/>
        <v>-293.38</v>
      </c>
      <c r="H19" s="647">
        <f t="shared" si="1"/>
        <v>-36.699999999999996</v>
      </c>
      <c r="J19" s="5"/>
    </row>
    <row r="20" spans="1:21" x14ac:dyDescent="0.25">
      <c r="A20" s="30">
        <f t="shared" si="2"/>
        <v>15</v>
      </c>
      <c r="B20" s="284" t="s">
        <v>303</v>
      </c>
      <c r="C20" s="648">
        <v>0</v>
      </c>
      <c r="D20" s="648">
        <v>0</v>
      </c>
      <c r="E20" s="648">
        <v>0</v>
      </c>
      <c r="F20" s="648">
        <v>0</v>
      </c>
      <c r="G20" s="646">
        <f t="shared" si="1"/>
        <v>0</v>
      </c>
      <c r="H20" s="647">
        <f t="shared" si="1"/>
        <v>0</v>
      </c>
      <c r="J20" s="5"/>
    </row>
    <row r="21" spans="1:21" x14ac:dyDescent="0.25">
      <c r="A21" s="30">
        <f t="shared" si="2"/>
        <v>16</v>
      </c>
      <c r="B21" s="284" t="s">
        <v>762</v>
      </c>
      <c r="C21" s="57">
        <f>SUM(C22:C23)</f>
        <v>27.91</v>
      </c>
      <c r="D21" s="57">
        <f t="shared" ref="D21:F21" si="4">SUM(D22:D23)</f>
        <v>14.23</v>
      </c>
      <c r="E21" s="57">
        <f t="shared" si="4"/>
        <v>32.119999999999997</v>
      </c>
      <c r="F21" s="57">
        <f t="shared" si="4"/>
        <v>20.66</v>
      </c>
      <c r="G21" s="646">
        <f t="shared" si="1"/>
        <v>4.2099999999999973</v>
      </c>
      <c r="H21" s="647">
        <f t="shared" si="1"/>
        <v>6.43</v>
      </c>
      <c r="J21" s="5"/>
    </row>
    <row r="22" spans="1:21" x14ac:dyDescent="0.25">
      <c r="A22" s="30">
        <f t="shared" si="2"/>
        <v>17</v>
      </c>
      <c r="B22" s="271" t="s">
        <v>93</v>
      </c>
      <c r="C22" s="648">
        <v>0</v>
      </c>
      <c r="D22" s="648">
        <v>0</v>
      </c>
      <c r="E22" s="648">
        <v>0</v>
      </c>
      <c r="F22" s="648">
        <v>0</v>
      </c>
      <c r="G22" s="646">
        <f t="shared" si="1"/>
        <v>0</v>
      </c>
      <c r="H22" s="647">
        <f t="shared" si="1"/>
        <v>0</v>
      </c>
      <c r="J22" s="5"/>
    </row>
    <row r="23" spans="1:21" x14ac:dyDescent="0.25">
      <c r="A23" s="30">
        <f t="shared" si="2"/>
        <v>18</v>
      </c>
      <c r="B23" s="271" t="s">
        <v>94</v>
      </c>
      <c r="C23" s="648">
        <v>27.91</v>
      </c>
      <c r="D23" s="649">
        <v>14.23</v>
      </c>
      <c r="E23" s="648">
        <v>32.119999999999997</v>
      </c>
      <c r="F23" s="649">
        <v>20.66</v>
      </c>
      <c r="G23" s="646">
        <f t="shared" si="1"/>
        <v>4.2099999999999973</v>
      </c>
      <c r="H23" s="647">
        <f t="shared" si="1"/>
        <v>6.43</v>
      </c>
      <c r="J23" s="5"/>
    </row>
    <row r="24" spans="1:21" x14ac:dyDescent="0.25">
      <c r="A24" s="30">
        <f t="shared" si="2"/>
        <v>19</v>
      </c>
      <c r="B24" s="284" t="s">
        <v>304</v>
      </c>
      <c r="C24" s="648">
        <v>33.729999999999997</v>
      </c>
      <c r="D24" s="648">
        <v>0</v>
      </c>
      <c r="E24" s="648">
        <v>16.41</v>
      </c>
      <c r="F24" s="648">
        <v>0</v>
      </c>
      <c r="G24" s="646">
        <f t="shared" si="1"/>
        <v>-17.319999999999997</v>
      </c>
      <c r="H24" s="647">
        <f t="shared" si="1"/>
        <v>0</v>
      </c>
      <c r="J24" s="5"/>
    </row>
    <row r="25" spans="1:21" x14ac:dyDescent="0.25">
      <c r="A25" s="30">
        <f t="shared" si="2"/>
        <v>20</v>
      </c>
      <c r="B25" s="492" t="s">
        <v>975</v>
      </c>
      <c r="C25" s="57">
        <f>SUM(C26:C30)</f>
        <v>1019432.25</v>
      </c>
      <c r="D25" s="57">
        <f t="shared" ref="D25:F25" si="5">SUM(D26:D30)</f>
        <v>0</v>
      </c>
      <c r="E25" s="57">
        <f t="shared" si="5"/>
        <v>1181851.3400000001</v>
      </c>
      <c r="F25" s="57">
        <f t="shared" si="5"/>
        <v>0</v>
      </c>
      <c r="G25" s="646">
        <f t="shared" si="1"/>
        <v>162419.09000000008</v>
      </c>
      <c r="H25" s="647">
        <f t="shared" si="1"/>
        <v>0</v>
      </c>
      <c r="I25" s="495"/>
      <c r="J25" s="5"/>
    </row>
    <row r="26" spans="1:21" x14ac:dyDescent="0.25">
      <c r="A26" s="30">
        <f t="shared" si="2"/>
        <v>21</v>
      </c>
      <c r="B26" s="272" t="s">
        <v>896</v>
      </c>
      <c r="C26" s="648">
        <v>195622.5</v>
      </c>
      <c r="D26" s="648">
        <v>0</v>
      </c>
      <c r="E26" s="648">
        <v>195065</v>
      </c>
      <c r="F26" s="648">
        <v>0</v>
      </c>
      <c r="G26" s="646">
        <f t="shared" si="1"/>
        <v>-557.5</v>
      </c>
      <c r="H26" s="647">
        <f t="shared" si="1"/>
        <v>0</v>
      </c>
      <c r="J26" s="5"/>
    </row>
    <row r="27" spans="1:21" x14ac:dyDescent="0.25">
      <c r="A27" s="30">
        <f t="shared" si="2"/>
        <v>22</v>
      </c>
      <c r="B27" s="272" t="s">
        <v>897</v>
      </c>
      <c r="C27" s="648">
        <v>672.67</v>
      </c>
      <c r="D27" s="648">
        <v>0</v>
      </c>
      <c r="E27" s="648">
        <v>1100</v>
      </c>
      <c r="F27" s="648">
        <v>0</v>
      </c>
      <c r="G27" s="646">
        <f t="shared" si="1"/>
        <v>427.33000000000004</v>
      </c>
      <c r="H27" s="647">
        <f t="shared" si="1"/>
        <v>0</v>
      </c>
      <c r="J27" s="5"/>
    </row>
    <row r="28" spans="1:21" x14ac:dyDescent="0.25">
      <c r="A28" s="30">
        <f t="shared" si="2"/>
        <v>23</v>
      </c>
      <c r="B28" s="272" t="s">
        <v>943</v>
      </c>
      <c r="C28" s="648">
        <v>0</v>
      </c>
      <c r="D28" s="648">
        <v>0</v>
      </c>
      <c r="E28" s="648">
        <v>0</v>
      </c>
      <c r="F28" s="648">
        <v>0</v>
      </c>
      <c r="G28" s="646">
        <f t="shared" si="1"/>
        <v>0</v>
      </c>
      <c r="H28" s="647">
        <f t="shared" si="1"/>
        <v>0</v>
      </c>
      <c r="I28" s="192"/>
      <c r="J28" s="5"/>
    </row>
    <row r="29" spans="1:21" x14ac:dyDescent="0.25">
      <c r="A29" s="30">
        <f t="shared" si="2"/>
        <v>24</v>
      </c>
      <c r="B29" s="272" t="s">
        <v>944</v>
      </c>
      <c r="C29" s="648">
        <v>821753.75</v>
      </c>
      <c r="D29" s="648">
        <v>0</v>
      </c>
      <c r="E29" s="648">
        <v>982328</v>
      </c>
      <c r="F29" s="648">
        <v>0</v>
      </c>
      <c r="G29" s="646">
        <f t="shared" si="1"/>
        <v>160574.25</v>
      </c>
      <c r="H29" s="647">
        <f t="shared" si="1"/>
        <v>0</v>
      </c>
      <c r="I29" s="192"/>
      <c r="J29" s="5"/>
    </row>
    <row r="30" spans="1:21" x14ac:dyDescent="0.25">
      <c r="A30" s="30">
        <f t="shared" si="2"/>
        <v>25</v>
      </c>
      <c r="B30" s="272" t="s">
        <v>898</v>
      </c>
      <c r="C30" s="648">
        <v>1383.33</v>
      </c>
      <c r="D30" s="648">
        <v>0</v>
      </c>
      <c r="E30" s="648">
        <v>3358.34</v>
      </c>
      <c r="F30" s="648">
        <v>0</v>
      </c>
      <c r="G30" s="646">
        <f t="shared" si="1"/>
        <v>1975.0100000000002</v>
      </c>
      <c r="H30" s="647">
        <f t="shared" si="1"/>
        <v>0</v>
      </c>
      <c r="J30" s="5"/>
    </row>
    <row r="31" spans="1:21" x14ac:dyDescent="0.25">
      <c r="A31" s="570">
        <f t="shared" si="2"/>
        <v>26</v>
      </c>
      <c r="B31" s="73" t="s">
        <v>1082</v>
      </c>
      <c r="C31" s="57">
        <f t="shared" ref="C31:D31" si="6">SUM(C32:C37)</f>
        <v>281308.25</v>
      </c>
      <c r="D31" s="57">
        <f t="shared" si="6"/>
        <v>0</v>
      </c>
      <c r="E31" s="57">
        <f>SUM(E32:E37)</f>
        <v>270767</v>
      </c>
      <c r="F31" s="57">
        <f>SUM(F32:F37)</f>
        <v>0</v>
      </c>
      <c r="G31" s="646">
        <f t="shared" si="1"/>
        <v>-10541.25</v>
      </c>
      <c r="H31" s="647">
        <f t="shared" si="1"/>
        <v>0</v>
      </c>
      <c r="I31" s="569"/>
      <c r="J31" s="609"/>
      <c r="K31" s="192"/>
      <c r="L31" s="192"/>
      <c r="M31" s="192"/>
      <c r="N31" s="192"/>
      <c r="O31" s="192"/>
      <c r="P31" s="192"/>
      <c r="Q31" s="192"/>
      <c r="R31" s="192"/>
      <c r="T31" s="192"/>
      <c r="U31" s="192"/>
    </row>
    <row r="32" spans="1:21" x14ac:dyDescent="0.25">
      <c r="A32" s="30">
        <f t="shared" si="2"/>
        <v>27</v>
      </c>
      <c r="B32" s="120" t="s">
        <v>899</v>
      </c>
      <c r="C32" s="648">
        <v>151039</v>
      </c>
      <c r="D32" s="648">
        <v>0</v>
      </c>
      <c r="E32" s="648">
        <v>150501</v>
      </c>
      <c r="F32" s="648">
        <v>0</v>
      </c>
      <c r="G32" s="646">
        <f t="shared" si="1"/>
        <v>-538</v>
      </c>
      <c r="H32" s="647">
        <f t="shared" si="1"/>
        <v>0</v>
      </c>
      <c r="J32" s="5"/>
    </row>
    <row r="33" spans="1:19" x14ac:dyDescent="0.25">
      <c r="A33" s="30">
        <f t="shared" si="2"/>
        <v>28</v>
      </c>
      <c r="B33" s="120" t="s">
        <v>900</v>
      </c>
      <c r="C33" s="648">
        <v>45530</v>
      </c>
      <c r="D33" s="648">
        <v>0</v>
      </c>
      <c r="E33" s="648">
        <v>37460</v>
      </c>
      <c r="F33" s="648">
        <v>0</v>
      </c>
      <c r="G33" s="646">
        <f t="shared" si="1"/>
        <v>-8070</v>
      </c>
      <c r="H33" s="647">
        <f t="shared" si="1"/>
        <v>0</v>
      </c>
      <c r="J33" s="5"/>
    </row>
    <row r="34" spans="1:19" x14ac:dyDescent="0.25">
      <c r="A34" s="30">
        <f t="shared" si="2"/>
        <v>29</v>
      </c>
      <c r="B34" s="120" t="s">
        <v>901</v>
      </c>
      <c r="C34" s="648">
        <v>7615</v>
      </c>
      <c r="D34" s="648">
        <v>0</v>
      </c>
      <c r="E34" s="648">
        <v>6060</v>
      </c>
      <c r="F34" s="648">
        <v>0</v>
      </c>
      <c r="G34" s="646">
        <f t="shared" si="1"/>
        <v>-1555</v>
      </c>
      <c r="H34" s="647">
        <f t="shared" si="1"/>
        <v>0</v>
      </c>
      <c r="J34" s="5"/>
    </row>
    <row r="35" spans="1:19" x14ac:dyDescent="0.25">
      <c r="A35" s="30">
        <f t="shared" si="2"/>
        <v>30</v>
      </c>
      <c r="B35" s="120" t="s">
        <v>902</v>
      </c>
      <c r="C35" s="648">
        <v>77124.25</v>
      </c>
      <c r="D35" s="648">
        <v>0</v>
      </c>
      <c r="E35" s="648">
        <v>76696</v>
      </c>
      <c r="F35" s="648">
        <v>0</v>
      </c>
      <c r="G35" s="646">
        <f t="shared" si="1"/>
        <v>-428.25</v>
      </c>
      <c r="H35" s="647">
        <f t="shared" si="1"/>
        <v>0</v>
      </c>
      <c r="J35" s="5"/>
    </row>
    <row r="36" spans="1:19" x14ac:dyDescent="0.25">
      <c r="A36" s="30">
        <f t="shared" si="2"/>
        <v>31</v>
      </c>
      <c r="B36" s="120" t="s">
        <v>894</v>
      </c>
      <c r="C36" s="648">
        <v>0</v>
      </c>
      <c r="D36" s="648">
        <v>0</v>
      </c>
      <c r="E36" s="648">
        <v>0</v>
      </c>
      <c r="F36" s="648">
        <v>0</v>
      </c>
      <c r="G36" s="646">
        <f t="shared" si="1"/>
        <v>0</v>
      </c>
      <c r="H36" s="647">
        <f t="shared" si="1"/>
        <v>0</v>
      </c>
      <c r="J36" s="5"/>
    </row>
    <row r="37" spans="1:19" x14ac:dyDescent="0.25">
      <c r="A37" s="30">
        <f t="shared" si="2"/>
        <v>32</v>
      </c>
      <c r="B37" s="120" t="s">
        <v>895</v>
      </c>
      <c r="C37" s="648">
        <v>0</v>
      </c>
      <c r="D37" s="648">
        <v>0</v>
      </c>
      <c r="E37" s="648">
        <v>50</v>
      </c>
      <c r="F37" s="648">
        <v>0</v>
      </c>
      <c r="G37" s="646">
        <f t="shared" si="1"/>
        <v>50</v>
      </c>
      <c r="H37" s="647">
        <f t="shared" si="1"/>
        <v>0</v>
      </c>
      <c r="J37" s="5"/>
    </row>
    <row r="38" spans="1:19" x14ac:dyDescent="0.25">
      <c r="A38" s="30">
        <f t="shared" si="2"/>
        <v>33</v>
      </c>
      <c r="B38" s="120" t="s">
        <v>1064</v>
      </c>
      <c r="C38" s="648">
        <v>55597.98</v>
      </c>
      <c r="D38" s="648">
        <v>40172.43</v>
      </c>
      <c r="E38" s="648">
        <v>39548.160000000003</v>
      </c>
      <c r="F38" s="648">
        <v>49320.26</v>
      </c>
      <c r="G38" s="646">
        <f t="shared" si="1"/>
        <v>-16049.82</v>
      </c>
      <c r="H38" s="647">
        <f t="shared" si="1"/>
        <v>9147.8300000000017</v>
      </c>
      <c r="I38" s="531"/>
      <c r="J38" s="5"/>
    </row>
    <row r="39" spans="1:19" s="340" customFormat="1" ht="14.25" customHeight="1" x14ac:dyDescent="0.3">
      <c r="A39" s="30">
        <f t="shared" si="2"/>
        <v>34</v>
      </c>
      <c r="B39" s="73" t="s">
        <v>946</v>
      </c>
      <c r="C39" s="57">
        <f>SUM(C40:C49)</f>
        <v>190704.41999999998</v>
      </c>
      <c r="D39" s="57">
        <f t="shared" ref="D39:F39" si="7">SUM(D40:D49)</f>
        <v>0</v>
      </c>
      <c r="E39" s="57">
        <f t="shared" si="7"/>
        <v>303216.04000000004</v>
      </c>
      <c r="F39" s="57">
        <f t="shared" si="7"/>
        <v>0</v>
      </c>
      <c r="G39" s="646">
        <f t="shared" si="1"/>
        <v>112511.62000000005</v>
      </c>
      <c r="H39" s="647">
        <f t="shared" si="1"/>
        <v>0</v>
      </c>
      <c r="I39" s="1"/>
      <c r="J39" s="610"/>
      <c r="S39" s="1"/>
    </row>
    <row r="40" spans="1:19" x14ac:dyDescent="0.25">
      <c r="A40" s="30">
        <f t="shared" si="2"/>
        <v>35</v>
      </c>
      <c r="B40" s="120" t="s">
        <v>873</v>
      </c>
      <c r="C40" s="648">
        <v>0</v>
      </c>
      <c r="D40" s="648">
        <v>0</v>
      </c>
      <c r="E40" s="648">
        <v>0</v>
      </c>
      <c r="F40" s="648">
        <v>0</v>
      </c>
      <c r="G40" s="646">
        <f t="shared" si="1"/>
        <v>0</v>
      </c>
      <c r="H40" s="647">
        <f t="shared" si="1"/>
        <v>0</v>
      </c>
      <c r="J40" s="5"/>
    </row>
    <row r="41" spans="1:19" x14ac:dyDescent="0.25">
      <c r="A41" s="30">
        <f t="shared" si="2"/>
        <v>36</v>
      </c>
      <c r="B41" s="120" t="s">
        <v>95</v>
      </c>
      <c r="C41" s="648">
        <v>0</v>
      </c>
      <c r="D41" s="648">
        <v>0</v>
      </c>
      <c r="E41" s="648">
        <v>0</v>
      </c>
      <c r="F41" s="648">
        <v>0</v>
      </c>
      <c r="G41" s="646">
        <f t="shared" si="1"/>
        <v>0</v>
      </c>
      <c r="H41" s="647">
        <f t="shared" si="1"/>
        <v>0</v>
      </c>
      <c r="J41" s="5"/>
    </row>
    <row r="42" spans="1:19" x14ac:dyDescent="0.25">
      <c r="A42" s="30">
        <f t="shared" si="2"/>
        <v>37</v>
      </c>
      <c r="B42" s="120" t="s">
        <v>96</v>
      </c>
      <c r="C42" s="648">
        <v>0</v>
      </c>
      <c r="D42" s="648">
        <v>0</v>
      </c>
      <c r="E42" s="648">
        <v>0</v>
      </c>
      <c r="F42" s="648">
        <v>0</v>
      </c>
      <c r="G42" s="646">
        <f t="shared" si="1"/>
        <v>0</v>
      </c>
      <c r="H42" s="647">
        <f t="shared" si="1"/>
        <v>0</v>
      </c>
      <c r="J42" s="5"/>
    </row>
    <row r="43" spans="1:19" x14ac:dyDescent="0.25">
      <c r="A43" s="30">
        <f t="shared" si="2"/>
        <v>38</v>
      </c>
      <c r="B43" s="120" t="s">
        <v>97</v>
      </c>
      <c r="C43" s="648">
        <v>0</v>
      </c>
      <c r="D43" s="648">
        <v>0</v>
      </c>
      <c r="E43" s="648">
        <v>0</v>
      </c>
      <c r="F43" s="648">
        <v>0</v>
      </c>
      <c r="G43" s="646">
        <f t="shared" si="1"/>
        <v>0</v>
      </c>
      <c r="H43" s="647">
        <f t="shared" si="1"/>
        <v>0</v>
      </c>
      <c r="J43" s="5"/>
    </row>
    <row r="44" spans="1:19" x14ac:dyDescent="0.25">
      <c r="A44" s="30">
        <f t="shared" si="2"/>
        <v>39</v>
      </c>
      <c r="B44" s="120" t="s">
        <v>98</v>
      </c>
      <c r="C44" s="648">
        <v>0</v>
      </c>
      <c r="D44" s="648">
        <v>0</v>
      </c>
      <c r="E44" s="648">
        <v>0</v>
      </c>
      <c r="F44" s="648">
        <v>0</v>
      </c>
      <c r="G44" s="646">
        <f t="shared" si="1"/>
        <v>0</v>
      </c>
      <c r="H44" s="647">
        <f t="shared" si="1"/>
        <v>0</v>
      </c>
      <c r="J44" s="5"/>
    </row>
    <row r="45" spans="1:19" x14ac:dyDescent="0.25">
      <c r="A45" s="30">
        <f t="shared" si="2"/>
        <v>40</v>
      </c>
      <c r="B45" s="120" t="s">
        <v>99</v>
      </c>
      <c r="C45" s="648">
        <v>133645.60999999999</v>
      </c>
      <c r="D45" s="648">
        <v>0</v>
      </c>
      <c r="E45" s="648">
        <v>285819.14</v>
      </c>
      <c r="F45" s="648">
        <v>0</v>
      </c>
      <c r="G45" s="646">
        <f t="shared" si="1"/>
        <v>152173.53000000003</v>
      </c>
      <c r="H45" s="647">
        <f t="shared" si="1"/>
        <v>0</v>
      </c>
      <c r="J45" s="5"/>
    </row>
    <row r="46" spans="1:19" x14ac:dyDescent="0.25">
      <c r="A46" s="30">
        <f t="shared" si="2"/>
        <v>41</v>
      </c>
      <c r="B46" s="414" t="s">
        <v>744</v>
      </c>
      <c r="C46" s="648">
        <v>0</v>
      </c>
      <c r="D46" s="648">
        <v>0</v>
      </c>
      <c r="E46" s="648">
        <v>0</v>
      </c>
      <c r="F46" s="648">
        <v>0</v>
      </c>
      <c r="G46" s="646">
        <f t="shared" si="1"/>
        <v>0</v>
      </c>
      <c r="H46" s="647">
        <f t="shared" si="1"/>
        <v>0</v>
      </c>
    </row>
    <row r="47" spans="1:19" x14ac:dyDescent="0.25">
      <c r="A47" s="30">
        <f t="shared" si="2"/>
        <v>42</v>
      </c>
      <c r="B47" s="120" t="s">
        <v>100</v>
      </c>
      <c r="C47" s="648">
        <v>0</v>
      </c>
      <c r="D47" s="648">
        <v>0</v>
      </c>
      <c r="E47" s="648">
        <v>0</v>
      </c>
      <c r="F47" s="648">
        <v>0</v>
      </c>
      <c r="G47" s="646">
        <f t="shared" si="1"/>
        <v>0</v>
      </c>
      <c r="H47" s="647">
        <f t="shared" si="1"/>
        <v>0</v>
      </c>
      <c r="J47" s="5"/>
    </row>
    <row r="48" spans="1:19" x14ac:dyDescent="0.25">
      <c r="A48" s="30">
        <f t="shared" si="2"/>
        <v>43</v>
      </c>
      <c r="B48" s="120" t="s">
        <v>848</v>
      </c>
      <c r="C48" s="648">
        <v>0</v>
      </c>
      <c r="D48" s="648">
        <v>0</v>
      </c>
      <c r="E48" s="648">
        <v>0</v>
      </c>
      <c r="F48" s="648">
        <v>0</v>
      </c>
      <c r="G48" s="646">
        <f t="shared" si="1"/>
        <v>0</v>
      </c>
      <c r="H48" s="647">
        <f t="shared" si="1"/>
        <v>0</v>
      </c>
      <c r="J48" s="5"/>
    </row>
    <row r="49" spans="1:16" x14ac:dyDescent="0.25">
      <c r="A49" s="30">
        <f t="shared" si="2"/>
        <v>44</v>
      </c>
      <c r="B49" s="120" t="s">
        <v>1065</v>
      </c>
      <c r="C49" s="648">
        <v>57058.81</v>
      </c>
      <c r="D49" s="648">
        <v>0</v>
      </c>
      <c r="E49" s="648">
        <v>17396.900000000001</v>
      </c>
      <c r="F49" s="648">
        <v>0</v>
      </c>
      <c r="G49" s="646">
        <f t="shared" si="1"/>
        <v>-39661.909999999996</v>
      </c>
      <c r="H49" s="647">
        <f t="shared" si="1"/>
        <v>0</v>
      </c>
      <c r="I49" s="341"/>
      <c r="J49" s="611"/>
      <c r="K49" s="341"/>
      <c r="L49" s="341"/>
      <c r="M49" s="341"/>
      <c r="N49" s="341"/>
      <c r="O49" s="341"/>
      <c r="P49" s="341"/>
    </row>
    <row r="50" spans="1:16" x14ac:dyDescent="0.25">
      <c r="A50" s="30">
        <f t="shared" si="2"/>
        <v>45</v>
      </c>
      <c r="B50" s="73" t="s">
        <v>311</v>
      </c>
      <c r="C50" s="648">
        <v>0</v>
      </c>
      <c r="D50" s="648">
        <v>4000</v>
      </c>
      <c r="E50" s="648">
        <v>0</v>
      </c>
      <c r="F50" s="648">
        <v>0</v>
      </c>
      <c r="G50" s="646">
        <f t="shared" si="1"/>
        <v>0</v>
      </c>
      <c r="H50" s="647">
        <f t="shared" si="1"/>
        <v>-4000</v>
      </c>
      <c r="J50" s="5"/>
    </row>
    <row r="51" spans="1:16" x14ac:dyDescent="0.25">
      <c r="A51" s="30">
        <f t="shared" si="2"/>
        <v>46</v>
      </c>
      <c r="B51" s="73" t="s">
        <v>127</v>
      </c>
      <c r="C51" s="648">
        <v>0</v>
      </c>
      <c r="D51" s="648">
        <v>0</v>
      </c>
      <c r="E51" s="648">
        <v>0</v>
      </c>
      <c r="F51" s="648">
        <v>0</v>
      </c>
      <c r="G51" s="646">
        <f t="shared" si="1"/>
        <v>0</v>
      </c>
      <c r="H51" s="647">
        <f t="shared" si="1"/>
        <v>0</v>
      </c>
      <c r="J51" s="5"/>
    </row>
    <row r="52" spans="1:16" x14ac:dyDescent="0.25">
      <c r="A52" s="30">
        <f t="shared" si="2"/>
        <v>47</v>
      </c>
      <c r="B52" s="73" t="s">
        <v>125</v>
      </c>
      <c r="C52" s="648">
        <v>0</v>
      </c>
      <c r="D52" s="648">
        <v>0</v>
      </c>
      <c r="E52" s="648">
        <v>0</v>
      </c>
      <c r="F52" s="648">
        <v>0</v>
      </c>
      <c r="G52" s="646">
        <f t="shared" si="1"/>
        <v>0</v>
      </c>
      <c r="H52" s="647">
        <f t="shared" si="1"/>
        <v>0</v>
      </c>
      <c r="J52" s="5"/>
    </row>
    <row r="53" spans="1:16" x14ac:dyDescent="0.25">
      <c r="A53" s="30">
        <f t="shared" si="2"/>
        <v>48</v>
      </c>
      <c r="B53" s="73" t="s">
        <v>290</v>
      </c>
      <c r="C53" s="648">
        <v>0</v>
      </c>
      <c r="D53" s="648">
        <v>0</v>
      </c>
      <c r="E53" s="648">
        <v>0</v>
      </c>
      <c r="F53" s="648">
        <v>0</v>
      </c>
      <c r="G53" s="646">
        <f t="shared" si="1"/>
        <v>0</v>
      </c>
      <c r="H53" s="647">
        <f t="shared" si="1"/>
        <v>0</v>
      </c>
      <c r="J53" s="5"/>
    </row>
    <row r="54" spans="1:16" x14ac:dyDescent="0.25">
      <c r="A54" s="30">
        <f t="shared" si="2"/>
        <v>49</v>
      </c>
      <c r="B54" s="73" t="s">
        <v>231</v>
      </c>
      <c r="C54" s="648">
        <v>0</v>
      </c>
      <c r="D54" s="648">
        <v>0</v>
      </c>
      <c r="E54" s="648">
        <v>0</v>
      </c>
      <c r="F54" s="648">
        <v>0</v>
      </c>
      <c r="G54" s="646">
        <f t="shared" si="1"/>
        <v>0</v>
      </c>
      <c r="H54" s="647">
        <f t="shared" si="1"/>
        <v>0</v>
      </c>
      <c r="J54" s="5"/>
    </row>
    <row r="55" spans="1:16" ht="18.75" x14ac:dyDescent="0.25">
      <c r="A55" s="30">
        <f t="shared" si="2"/>
        <v>50</v>
      </c>
      <c r="B55" s="492" t="s">
        <v>974</v>
      </c>
      <c r="C55" s="650">
        <f>SUM(C56:C61)</f>
        <v>109903.01000000001</v>
      </c>
      <c r="D55" s="650">
        <f t="shared" ref="D55:F55" si="8">SUM(D56:D61)</f>
        <v>0</v>
      </c>
      <c r="E55" s="650">
        <f t="shared" si="8"/>
        <v>137470.85</v>
      </c>
      <c r="F55" s="650">
        <f t="shared" si="8"/>
        <v>0</v>
      </c>
      <c r="G55" s="646">
        <f t="shared" si="1"/>
        <v>27567.839999999997</v>
      </c>
      <c r="H55" s="647">
        <f t="shared" si="1"/>
        <v>0</v>
      </c>
      <c r="I55" s="495"/>
      <c r="J55" s="5"/>
    </row>
    <row r="56" spans="1:16" x14ac:dyDescent="0.25">
      <c r="A56" s="30">
        <f t="shared" si="2"/>
        <v>51</v>
      </c>
      <c r="B56" s="120" t="s">
        <v>211</v>
      </c>
      <c r="C56" s="648">
        <v>0</v>
      </c>
      <c r="D56" s="291" t="s">
        <v>281</v>
      </c>
      <c r="E56" s="648">
        <v>0</v>
      </c>
      <c r="F56" s="291" t="s">
        <v>281</v>
      </c>
      <c r="G56" s="646">
        <f t="shared" si="1"/>
        <v>0</v>
      </c>
      <c r="H56" s="647" t="s">
        <v>281</v>
      </c>
      <c r="J56" s="5"/>
    </row>
    <row r="57" spans="1:16" x14ac:dyDescent="0.25">
      <c r="A57" s="30">
        <f t="shared" si="2"/>
        <v>52</v>
      </c>
      <c r="B57" s="120" t="s">
        <v>101</v>
      </c>
      <c r="C57" s="648">
        <v>70455</v>
      </c>
      <c r="D57" s="291" t="s">
        <v>281</v>
      </c>
      <c r="E57" s="648">
        <v>84188</v>
      </c>
      <c r="F57" s="291" t="s">
        <v>281</v>
      </c>
      <c r="G57" s="646">
        <f t="shared" si="1"/>
        <v>13733</v>
      </c>
      <c r="H57" s="647" t="s">
        <v>281</v>
      </c>
      <c r="J57" s="5"/>
    </row>
    <row r="58" spans="1:16" ht="31.5" x14ac:dyDescent="0.25">
      <c r="A58" s="30">
        <f t="shared" si="2"/>
        <v>53</v>
      </c>
      <c r="B58" s="120" t="s">
        <v>802</v>
      </c>
      <c r="C58" s="648">
        <v>29062.82</v>
      </c>
      <c r="D58" s="291" t="s">
        <v>281</v>
      </c>
      <c r="E58" s="648">
        <v>11613.7</v>
      </c>
      <c r="F58" s="291" t="s">
        <v>281</v>
      </c>
      <c r="G58" s="646">
        <f t="shared" si="1"/>
        <v>-17449.12</v>
      </c>
      <c r="H58" s="647" t="s">
        <v>281</v>
      </c>
      <c r="J58" s="5"/>
    </row>
    <row r="59" spans="1:16" ht="18.75" x14ac:dyDescent="0.25">
      <c r="A59" s="30">
        <f t="shared" si="2"/>
        <v>54</v>
      </c>
      <c r="B59" s="120" t="s">
        <v>921</v>
      </c>
      <c r="C59" s="648">
        <v>0</v>
      </c>
      <c r="D59" s="291" t="s">
        <v>281</v>
      </c>
      <c r="E59" s="648">
        <v>0</v>
      </c>
      <c r="F59" s="291" t="s">
        <v>281</v>
      </c>
      <c r="G59" s="646">
        <f t="shared" si="1"/>
        <v>0</v>
      </c>
      <c r="H59" s="647" t="s">
        <v>281</v>
      </c>
      <c r="J59" s="5"/>
    </row>
    <row r="60" spans="1:16" x14ac:dyDescent="0.25">
      <c r="A60" s="30">
        <f t="shared" si="2"/>
        <v>55</v>
      </c>
      <c r="B60" s="120" t="s">
        <v>799</v>
      </c>
      <c r="C60" s="648">
        <v>10385.19</v>
      </c>
      <c r="D60" s="291" t="s">
        <v>281</v>
      </c>
      <c r="E60" s="648">
        <v>41669.15</v>
      </c>
      <c r="F60" s="291" t="s">
        <v>281</v>
      </c>
      <c r="G60" s="646">
        <f t="shared" si="1"/>
        <v>31283.96</v>
      </c>
      <c r="H60" s="647" t="s">
        <v>281</v>
      </c>
      <c r="J60" s="5"/>
    </row>
    <row r="61" spans="1:16" x14ac:dyDescent="0.25">
      <c r="A61" s="30">
        <f t="shared" si="2"/>
        <v>56</v>
      </c>
      <c r="B61" s="73" t="s">
        <v>312</v>
      </c>
      <c r="C61" s="648">
        <v>0</v>
      </c>
      <c r="D61" s="648">
        <v>0</v>
      </c>
      <c r="E61" s="648">
        <v>0</v>
      </c>
      <c r="F61" s="648">
        <v>0</v>
      </c>
      <c r="G61" s="646">
        <f t="shared" si="1"/>
        <v>0</v>
      </c>
      <c r="H61" s="647">
        <f t="shared" si="1"/>
        <v>0</v>
      </c>
      <c r="J61" s="5"/>
    </row>
    <row r="62" spans="1:16" x14ac:dyDescent="0.25">
      <c r="A62" s="30">
        <f t="shared" si="2"/>
        <v>57</v>
      </c>
      <c r="B62" s="73" t="s">
        <v>126</v>
      </c>
      <c r="C62" s="648">
        <v>0</v>
      </c>
      <c r="D62" s="648">
        <v>19780.919999999998</v>
      </c>
      <c r="E62" s="648">
        <v>0</v>
      </c>
      <c r="F62" s="648">
        <v>16996.89</v>
      </c>
      <c r="G62" s="646">
        <f t="shared" si="1"/>
        <v>0</v>
      </c>
      <c r="H62" s="647">
        <f t="shared" si="1"/>
        <v>-2784.0299999999988</v>
      </c>
      <c r="J62" s="5"/>
    </row>
    <row r="63" spans="1:16" x14ac:dyDescent="0.25">
      <c r="A63" s="30">
        <f t="shared" si="2"/>
        <v>58</v>
      </c>
      <c r="B63" s="415" t="s">
        <v>128</v>
      </c>
      <c r="C63" s="648">
        <v>0</v>
      </c>
      <c r="D63" s="648">
        <v>0</v>
      </c>
      <c r="E63" s="648">
        <v>0</v>
      </c>
      <c r="F63" s="648">
        <v>0</v>
      </c>
      <c r="G63" s="646">
        <f t="shared" si="1"/>
        <v>0</v>
      </c>
      <c r="H63" s="647">
        <f t="shared" si="1"/>
        <v>0</v>
      </c>
      <c r="I63" s="192"/>
      <c r="J63" s="5"/>
    </row>
    <row r="64" spans="1:16" x14ac:dyDescent="0.25">
      <c r="A64" s="30">
        <f t="shared" si="2"/>
        <v>59</v>
      </c>
      <c r="B64" s="415" t="s">
        <v>1066</v>
      </c>
      <c r="C64" s="648">
        <v>0</v>
      </c>
      <c r="D64" s="648">
        <v>0</v>
      </c>
      <c r="E64" s="648">
        <v>0</v>
      </c>
      <c r="F64" s="648">
        <v>0</v>
      </c>
      <c r="G64" s="646">
        <f t="shared" si="1"/>
        <v>0</v>
      </c>
      <c r="H64" s="647">
        <f t="shared" si="1"/>
        <v>0</v>
      </c>
      <c r="I64" s="192"/>
      <c r="J64" s="5"/>
    </row>
    <row r="65" spans="1:19" x14ac:dyDescent="0.25">
      <c r="A65" s="30">
        <f t="shared" si="2"/>
        <v>60</v>
      </c>
      <c r="B65" s="416" t="s">
        <v>838</v>
      </c>
      <c r="C65" s="648">
        <v>0</v>
      </c>
      <c r="D65" s="648">
        <v>0</v>
      </c>
      <c r="E65" s="648">
        <v>0</v>
      </c>
      <c r="F65" s="648">
        <v>0</v>
      </c>
      <c r="G65" s="646">
        <f>E65-C65</f>
        <v>0</v>
      </c>
      <c r="H65" s="647">
        <f t="shared" si="1"/>
        <v>0</v>
      </c>
      <c r="I65" s="192"/>
      <c r="J65" s="5"/>
    </row>
    <row r="66" spans="1:19" x14ac:dyDescent="0.25">
      <c r="A66" s="30">
        <f t="shared" si="2"/>
        <v>61</v>
      </c>
      <c r="B66" s="416" t="s">
        <v>1067</v>
      </c>
      <c r="C66" s="648">
        <v>0</v>
      </c>
      <c r="D66" s="648">
        <v>0</v>
      </c>
      <c r="E66" s="648">
        <v>0</v>
      </c>
      <c r="F66" s="648">
        <v>0</v>
      </c>
      <c r="G66" s="646">
        <f>E66-C66</f>
        <v>0</v>
      </c>
      <c r="H66" s="647">
        <f t="shared" si="1"/>
        <v>0</v>
      </c>
      <c r="I66" s="192"/>
      <c r="J66" s="5"/>
    </row>
    <row r="67" spans="1:19" x14ac:dyDescent="0.25">
      <c r="A67" s="570">
        <f t="shared" si="2"/>
        <v>62</v>
      </c>
      <c r="B67" s="415" t="s">
        <v>1068</v>
      </c>
      <c r="C67" s="648">
        <v>0</v>
      </c>
      <c r="D67" s="648">
        <v>5227.93</v>
      </c>
      <c r="E67" s="648">
        <v>0</v>
      </c>
      <c r="F67" s="648">
        <v>6147.75</v>
      </c>
      <c r="G67" s="646">
        <f>E67-C67</f>
        <v>0</v>
      </c>
      <c r="H67" s="647">
        <f t="shared" si="1"/>
        <v>919.81999999999971</v>
      </c>
      <c r="I67" s="571"/>
      <c r="J67" s="5"/>
    </row>
    <row r="68" spans="1:19" x14ac:dyDescent="0.25">
      <c r="A68" s="30">
        <f t="shared" si="2"/>
        <v>63</v>
      </c>
      <c r="B68" s="73" t="s">
        <v>129</v>
      </c>
      <c r="C68" s="648">
        <v>16422998.550000001</v>
      </c>
      <c r="D68" s="648">
        <v>0</v>
      </c>
      <c r="E68" s="648">
        <v>16490332.609999999</v>
      </c>
      <c r="F68" s="648">
        <v>0</v>
      </c>
      <c r="G68" s="646">
        <f t="shared" si="1"/>
        <v>67334.059999998659</v>
      </c>
      <c r="H68" s="647">
        <f t="shared" si="1"/>
        <v>0</v>
      </c>
      <c r="J68" s="5"/>
    </row>
    <row r="69" spans="1:19" x14ac:dyDescent="0.25">
      <c r="A69" s="30">
        <f t="shared" si="2"/>
        <v>64</v>
      </c>
      <c r="B69" s="417" t="s">
        <v>270</v>
      </c>
      <c r="C69" s="651"/>
      <c r="D69" s="651"/>
      <c r="E69" s="651"/>
      <c r="F69" s="651"/>
      <c r="G69" s="646">
        <f t="shared" si="1"/>
        <v>0</v>
      </c>
      <c r="H69" s="647">
        <f t="shared" si="1"/>
        <v>0</v>
      </c>
      <c r="J69" s="5"/>
    </row>
    <row r="70" spans="1:19" x14ac:dyDescent="0.25">
      <c r="A70" s="30">
        <f t="shared" si="2"/>
        <v>65</v>
      </c>
      <c r="B70" s="417" t="s">
        <v>146</v>
      </c>
      <c r="C70" s="652">
        <v>481020.78</v>
      </c>
      <c r="D70" s="652">
        <v>0</v>
      </c>
      <c r="E70" s="652">
        <v>494102.59</v>
      </c>
      <c r="F70" s="652">
        <v>0</v>
      </c>
      <c r="G70" s="646">
        <f t="shared" si="1"/>
        <v>13081.809999999998</v>
      </c>
      <c r="H70" s="647">
        <f t="shared" si="1"/>
        <v>0</v>
      </c>
      <c r="I70" s="532"/>
      <c r="J70" s="5"/>
    </row>
    <row r="71" spans="1:19" s="124" customFormat="1" ht="49.5" customHeight="1" thickBot="1" x14ac:dyDescent="0.3">
      <c r="A71" s="30">
        <f t="shared" si="2"/>
        <v>66</v>
      </c>
      <c r="B71" s="493" t="s">
        <v>1069</v>
      </c>
      <c r="C71" s="58">
        <f>C6+C11+C16+C17+C18+C19+C20+C21+C24+C25+C31+C38+C39+C50+C51+C52+C53+C54+C55+C61+C62+C63+C64+C65+C66+C68</f>
        <v>18300685.190000001</v>
      </c>
      <c r="D71" s="58">
        <f t="shared" ref="D71:F71" si="9">D6+D11+D16+D17+D18+D19+D20+D21+D24+D25+D31+D38+D39+D50+D51+D52+D53+D54+D55+D61+D62+D63+D64+D65+D66+D68</f>
        <v>139035.76999999996</v>
      </c>
      <c r="E71" s="58">
        <f t="shared" si="9"/>
        <v>18626615.849999998</v>
      </c>
      <c r="F71" s="58">
        <f t="shared" si="9"/>
        <v>136372.02000000002</v>
      </c>
      <c r="G71" s="653">
        <f>E71-C71</f>
        <v>325930.65999999642</v>
      </c>
      <c r="H71" s="654">
        <f t="shared" si="1"/>
        <v>-2663.7499999999418</v>
      </c>
      <c r="J71" s="612"/>
      <c r="S71" s="1"/>
    </row>
    <row r="72" spans="1:19" ht="21" customHeight="1" x14ac:dyDescent="0.25">
      <c r="B72" s="3"/>
      <c r="C72" s="3"/>
      <c r="D72" s="334">
        <f>C71+D71</f>
        <v>18439720.960000001</v>
      </c>
      <c r="E72" s="335"/>
      <c r="F72" s="334">
        <f>E71+F71</f>
        <v>18762987.869999997</v>
      </c>
      <c r="G72" s="3"/>
      <c r="H72" s="3"/>
      <c r="I72" s="336" t="s">
        <v>828</v>
      </c>
    </row>
    <row r="73" spans="1:19" x14ac:dyDescent="0.25">
      <c r="A73" s="796" t="s">
        <v>922</v>
      </c>
      <c r="B73" s="797"/>
      <c r="C73" s="797"/>
      <c r="D73" s="797"/>
      <c r="E73" s="797"/>
      <c r="F73" s="797"/>
      <c r="G73" s="797"/>
      <c r="H73" s="798"/>
      <c r="I73" s="341"/>
    </row>
    <row r="74" spans="1:19" ht="30.75" customHeight="1" x14ac:dyDescent="0.25">
      <c r="A74" s="799" t="s">
        <v>212</v>
      </c>
      <c r="B74" s="800"/>
      <c r="C74" s="800"/>
      <c r="D74" s="800"/>
      <c r="E74" s="800"/>
      <c r="F74" s="800"/>
      <c r="G74" s="800"/>
      <c r="H74" s="801"/>
    </row>
    <row r="77" spans="1:19" ht="18.75" customHeight="1" x14ac:dyDescent="0.25"/>
  </sheetData>
  <mergeCells count="9">
    <mergeCell ref="A73:H73"/>
    <mergeCell ref="A74:H74"/>
    <mergeCell ref="A1:H1"/>
    <mergeCell ref="A2:H2"/>
    <mergeCell ref="A3:A4"/>
    <mergeCell ref="B3:B4"/>
    <mergeCell ref="C3:D3"/>
    <mergeCell ref="E3:F3"/>
    <mergeCell ref="G3:H3"/>
  </mergeCells>
  <printOptions gridLines="1"/>
  <pageMargins left="0.23622047244094491" right="0.31496062992125984" top="0.82677165354330717" bottom="0.47244094488188981" header="0.39370078740157483" footer="0.23622047244094491"/>
  <pageSetup paperSize="9" scale="70" fitToWidth="2" fitToHeight="2" orientation="landscape" r:id="rId1"/>
  <headerFooter alignWithMargins="0">
    <oddFooter>&amp;C&amp;P z &amp;N</oddFooter>
  </headerFooter>
  <rowBreaks count="1" manualBreakCount="1">
    <brk id="38"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6"/>
  <sheetViews>
    <sheetView zoomScale="98" zoomScaleNormal="98" workbookViewId="0">
      <selection activeCell="C27" sqref="C27"/>
    </sheetView>
  </sheetViews>
  <sheetFormatPr defaultColWidth="9.140625" defaultRowHeight="15.75" x14ac:dyDescent="0.25"/>
  <cols>
    <col min="1" max="1" width="7.85546875" style="3" customWidth="1"/>
    <col min="2" max="2" width="98.28515625" style="5" customWidth="1"/>
    <col min="3" max="3" width="16.85546875" style="1" customWidth="1"/>
    <col min="4" max="4" width="17.28515625" style="1" customWidth="1"/>
    <col min="5" max="5" width="32.140625" style="1" customWidth="1"/>
    <col min="6" max="6" width="9.140625" style="1"/>
    <col min="7" max="7" width="6.5703125" style="1" customWidth="1"/>
    <col min="8" max="8" width="9.140625" style="1"/>
    <col min="9" max="9" width="9.140625" style="1" customWidth="1"/>
    <col min="10" max="16384" width="9.140625" style="1"/>
  </cols>
  <sheetData>
    <row r="1" spans="1:9" ht="45.75" customHeight="1" thickBot="1" x14ac:dyDescent="0.3">
      <c r="A1" s="790" t="s">
        <v>1202</v>
      </c>
      <c r="B1" s="791"/>
      <c r="C1" s="791"/>
      <c r="D1" s="792"/>
      <c r="E1" s="192"/>
    </row>
    <row r="2" spans="1:9" ht="37.5" customHeight="1" x14ac:dyDescent="0.25">
      <c r="A2" s="787" t="s">
        <v>1250</v>
      </c>
      <c r="B2" s="788"/>
      <c r="C2" s="788"/>
      <c r="D2" s="789"/>
    </row>
    <row r="3" spans="1:9" s="9" customFormat="1" ht="31.5" x14ac:dyDescent="0.25">
      <c r="A3" s="307" t="s">
        <v>177</v>
      </c>
      <c r="B3" s="309" t="s">
        <v>295</v>
      </c>
      <c r="C3" s="308">
        <v>2020</v>
      </c>
      <c r="D3" s="282">
        <v>2021</v>
      </c>
    </row>
    <row r="4" spans="1:9" s="9" customFormat="1" x14ac:dyDescent="0.25">
      <c r="A4" s="307"/>
      <c r="B4" s="309"/>
      <c r="C4" s="308" t="s">
        <v>253</v>
      </c>
      <c r="D4" s="282" t="s">
        <v>254</v>
      </c>
      <c r="F4" s="86"/>
    </row>
    <row r="5" spans="1:9" x14ac:dyDescent="0.25">
      <c r="A5" s="30">
        <v>1</v>
      </c>
      <c r="B5" s="284" t="s">
        <v>910</v>
      </c>
      <c r="C5" s="655">
        <f>+SUM(C6:C9)</f>
        <v>1019432.25</v>
      </c>
      <c r="D5" s="655">
        <f>+SUM(D6:D9)</f>
        <v>1181851.3400000001</v>
      </c>
      <c r="E5" s="9"/>
      <c r="F5" s="293"/>
      <c r="G5" s="203"/>
    </row>
    <row r="6" spans="1:9" x14ac:dyDescent="0.25">
      <c r="A6" s="30">
        <v>2</v>
      </c>
      <c r="B6" s="43" t="s">
        <v>886</v>
      </c>
      <c r="C6" s="48">
        <v>1383.33</v>
      </c>
      <c r="D6" s="656">
        <v>3358.34</v>
      </c>
      <c r="E6" s="292"/>
      <c r="F6" s="9"/>
      <c r="I6" s="192"/>
    </row>
    <row r="7" spans="1:9" x14ac:dyDescent="0.25">
      <c r="A7" s="30">
        <v>3</v>
      </c>
      <c r="B7" s="43" t="s">
        <v>887</v>
      </c>
      <c r="C7" s="48">
        <v>195622.5</v>
      </c>
      <c r="D7" s="656">
        <v>195065</v>
      </c>
      <c r="E7" s="292"/>
      <c r="F7" s="9"/>
      <c r="I7" s="192"/>
    </row>
    <row r="8" spans="1:9" x14ac:dyDescent="0.25">
      <c r="A8" s="30">
        <v>4</v>
      </c>
      <c r="B8" s="43" t="s">
        <v>942</v>
      </c>
      <c r="C8" s="48">
        <v>672.67</v>
      </c>
      <c r="D8" s="656">
        <v>1100</v>
      </c>
      <c r="E8" s="292"/>
      <c r="F8" s="9"/>
      <c r="I8" s="192"/>
    </row>
    <row r="9" spans="1:9" x14ac:dyDescent="0.25">
      <c r="A9" s="30">
        <v>5</v>
      </c>
      <c r="B9" s="271" t="s">
        <v>941</v>
      </c>
      <c r="C9" s="48">
        <v>821753.75</v>
      </c>
      <c r="D9" s="656">
        <v>982328</v>
      </c>
      <c r="E9" s="292"/>
      <c r="F9" s="9"/>
      <c r="I9" s="192"/>
    </row>
    <row r="10" spans="1:9" x14ac:dyDescent="0.25">
      <c r="A10" s="30">
        <v>6</v>
      </c>
      <c r="B10" s="59" t="s">
        <v>920</v>
      </c>
      <c r="C10" s="57">
        <f>SUM(C11:C16)</f>
        <v>281308.25</v>
      </c>
      <c r="D10" s="657">
        <f>SUM(D11:D16)</f>
        <v>270767</v>
      </c>
    </row>
    <row r="11" spans="1:9" x14ac:dyDescent="0.25">
      <c r="A11" s="30">
        <v>7</v>
      </c>
      <c r="B11" s="43" t="s">
        <v>888</v>
      </c>
      <c r="C11" s="48">
        <v>151039</v>
      </c>
      <c r="D11" s="656">
        <v>150501</v>
      </c>
    </row>
    <row r="12" spans="1:9" x14ac:dyDescent="0.25">
      <c r="A12" s="30">
        <v>8</v>
      </c>
      <c r="B12" s="43" t="s">
        <v>889</v>
      </c>
      <c r="C12" s="48">
        <v>45530</v>
      </c>
      <c r="D12" s="656">
        <v>37460</v>
      </c>
    </row>
    <row r="13" spans="1:9" x14ac:dyDescent="0.25">
      <c r="A13" s="30">
        <v>9</v>
      </c>
      <c r="B13" s="43" t="s">
        <v>890</v>
      </c>
      <c r="C13" s="48">
        <v>7615</v>
      </c>
      <c r="D13" s="656">
        <v>6060</v>
      </c>
    </row>
    <row r="14" spans="1:9" x14ac:dyDescent="0.25">
      <c r="A14" s="30">
        <v>10</v>
      </c>
      <c r="B14" s="43" t="s">
        <v>891</v>
      </c>
      <c r="C14" s="48">
        <v>77124.25</v>
      </c>
      <c r="D14" s="656">
        <v>76696</v>
      </c>
    </row>
    <row r="15" spans="1:9" ht="31.5" x14ac:dyDescent="0.25">
      <c r="A15" s="30">
        <v>11</v>
      </c>
      <c r="B15" s="43" t="s">
        <v>892</v>
      </c>
      <c r="C15" s="48">
        <v>0</v>
      </c>
      <c r="D15" s="656">
        <v>0</v>
      </c>
    </row>
    <row r="16" spans="1:9" x14ac:dyDescent="0.25">
      <c r="A16" s="30">
        <v>12</v>
      </c>
      <c r="B16" s="43" t="s">
        <v>893</v>
      </c>
      <c r="C16" s="48">
        <v>0</v>
      </c>
      <c r="D16" s="656">
        <v>50</v>
      </c>
    </row>
    <row r="17" spans="1:4" x14ac:dyDescent="0.25">
      <c r="A17" s="30">
        <v>13</v>
      </c>
      <c r="B17" s="59" t="s">
        <v>217</v>
      </c>
      <c r="C17" s="57">
        <f>(C6+C7)*0.2</f>
        <v>39401.165999999997</v>
      </c>
      <c r="D17" s="657">
        <f>(D6+D7)*0.2</f>
        <v>39684.668000000005</v>
      </c>
    </row>
    <row r="18" spans="1:4" ht="16.5" thickBot="1" x14ac:dyDescent="0.3">
      <c r="A18" s="30">
        <v>14</v>
      </c>
      <c r="B18" s="60" t="s">
        <v>301</v>
      </c>
      <c r="C18" s="658">
        <v>39401.17</v>
      </c>
      <c r="D18" s="659">
        <v>39684.660000000003</v>
      </c>
    </row>
    <row r="19" spans="1:4" x14ac:dyDescent="0.25">
      <c r="B19" s="8"/>
    </row>
    <row r="20" spans="1:4" x14ac:dyDescent="0.25">
      <c r="A20" s="253"/>
      <c r="B20" s="295"/>
    </row>
    <row r="21" spans="1:4" x14ac:dyDescent="0.25">
      <c r="B21" s="286"/>
    </row>
    <row r="22" spans="1:4" x14ac:dyDescent="0.25">
      <c r="B22" s="286"/>
    </row>
    <row r="23" spans="1:4" x14ac:dyDescent="0.25">
      <c r="B23" s="8"/>
    </row>
    <row r="24" spans="1:4" x14ac:dyDescent="0.25">
      <c r="B24" s="8"/>
    </row>
    <row r="25" spans="1:4" x14ac:dyDescent="0.25">
      <c r="B25" s="8"/>
    </row>
    <row r="26" spans="1:4" x14ac:dyDescent="0.25">
      <c r="B26" s="8"/>
    </row>
  </sheetData>
  <mergeCells count="2">
    <mergeCell ref="A1:D1"/>
    <mergeCell ref="A2:D2"/>
  </mergeCells>
  <pageMargins left="0.70866141732283472" right="0.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8802F3-CAF1-414B-986B-3ACC0176C017}">
  <ds:schemaRefs>
    <ds:schemaRef ds:uri="http://schemas.microsoft.com/office/2006/metadata/properties"/>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E69B052-6B58-40C2-8603-8925FD4879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29</vt:i4>
      </vt:variant>
      <vt:variant>
        <vt:lpstr>Pomenované rozsahy</vt:lpstr>
      </vt:variant>
      <vt:variant>
        <vt:i4>25</vt:i4>
      </vt:variant>
    </vt:vector>
  </HeadingPairs>
  <TitlesOfParts>
    <vt:vector size="54" baseType="lpstr">
      <vt:lpstr>Obsah</vt:lpstr>
      <vt:lpstr>zmeny</vt:lpstr>
      <vt:lpstr>Vysvetlivky</vt:lpstr>
      <vt:lpstr>Súvzťažnosti</vt:lpstr>
      <vt:lpstr>Kódy z CRŠ</vt:lpstr>
      <vt:lpstr>T1-Dotácie podľa DZ</vt:lpstr>
      <vt:lpstr>T2-Ostatné dot mimo MŠ SR</vt:lpstr>
      <vt:lpstr>T3-Výnosy</vt:lpstr>
      <vt:lpstr>T4-Výnosy zo školného</vt:lpstr>
      <vt:lpstr>T5 - Analýza nákladov</vt:lpstr>
      <vt:lpstr>T6-Zamestnanci_a_mzdy</vt:lpstr>
      <vt:lpstr>T6a-Zamestnanci_a_mzdy (ženy)</vt:lpstr>
      <vt:lpstr>T7_Doktorandi </vt:lpstr>
      <vt:lpstr>T8-Soc_štipendiá</vt:lpstr>
      <vt:lpstr>T8a-Teh_štipendiá</vt:lpstr>
      <vt:lpstr>T9_ŠD </vt:lpstr>
      <vt:lpstr>T10-ŠJ </vt:lpstr>
      <vt:lpstr>T11-Zdroje KV</vt:lpstr>
      <vt:lpstr>T12-KV</vt:lpstr>
      <vt:lpstr>T13-Fondy</vt:lpstr>
      <vt:lpstr>T16 - Štruktúra hotovosti</vt:lpstr>
      <vt:lpstr>T17-Dotácie zo ŠF EU-nová</vt:lpstr>
      <vt:lpstr>T18-Ostatné dotácie z kap MŠ SR</vt:lpstr>
      <vt:lpstr>T19-Štip_ z vlastných </vt:lpstr>
      <vt:lpstr>T20_motivačné štipendiá_nová</vt:lpstr>
      <vt:lpstr>T21-štruktúra_384</vt:lpstr>
      <vt:lpstr>T22_Výnosy_soc_oblasť</vt:lpstr>
      <vt:lpstr>T23_Náklady_soc_oblasť</vt:lpstr>
      <vt:lpstr>T24__Aktíva</vt:lpstr>
      <vt:lpstr>Obsah!Oblasť_tlače</vt:lpstr>
      <vt:lpstr>Súvzťažnosti!Oblasť_tlače</vt:lpstr>
      <vt:lpstr>'T10-ŠJ '!Oblasť_tlače</vt:lpstr>
      <vt:lpstr>'T11-Zdroje KV'!Oblasť_tlače</vt:lpstr>
      <vt:lpstr>'T12-KV'!Oblasť_tlače</vt:lpstr>
      <vt:lpstr>'T13-Fondy'!Oblasť_tlače</vt:lpstr>
      <vt:lpstr>'T16 - Štruktúra hotovosti'!Oblasť_tlače</vt:lpstr>
      <vt:lpstr>'T17-Dotácie zo ŠF EU-nová'!Oblasť_tlače</vt:lpstr>
      <vt:lpstr>'T18-Ostatné dotácie z kap MŠ SR'!Oblasť_tlače</vt:lpstr>
      <vt:lpstr>'T19-Štip_ z vlastných '!Oblasť_tlače</vt:lpstr>
      <vt:lpstr>'T1-Dotácie podľa DZ'!Oblasť_tlače</vt:lpstr>
      <vt:lpstr>'T20_motivačné štipendiá_nová'!Oblasť_tlače</vt:lpstr>
      <vt:lpstr>'T21-štruktúra_384'!Oblasť_tlače</vt:lpstr>
      <vt:lpstr>T22_Výnosy_soc_oblasť!Oblasť_tlače</vt:lpstr>
      <vt:lpstr>T23_Náklady_soc_oblasť!Oblasť_tlače</vt:lpstr>
      <vt:lpstr>'T3-Výnosy'!Oblasť_tlače</vt:lpstr>
      <vt:lpstr>'T4-Výnosy zo školného'!Oblasť_tlače</vt:lpstr>
      <vt:lpstr>'T5 - Analýza nákladov'!Oblasť_tlače</vt:lpstr>
      <vt:lpstr>'T6a-Zamestnanci_a_mzdy (ženy)'!Oblasť_tlače</vt:lpstr>
      <vt:lpstr>'T6-Zamestnanci_a_mzdy'!Oblasť_tlače</vt:lpstr>
      <vt:lpstr>'T7_Doktorandi '!Oblasť_tlače</vt:lpstr>
      <vt:lpstr>'T8a-Teh_štipendiá'!Oblasť_tlače</vt:lpstr>
      <vt:lpstr>'T8-Soc_štipendiá'!Oblasť_tlače</vt:lpstr>
      <vt:lpstr>'T9_ŠD '!Oblasť_tlače</vt:lpstr>
      <vt:lpstr>Vysvetlivky!Oblasť_tlače</vt:lpstr>
    </vt:vector>
  </TitlesOfParts>
  <Company>MSSR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Viest</dc:creator>
  <cp:lastModifiedBy>Gabalcová Miroslava</cp:lastModifiedBy>
  <cp:lastPrinted>2022-04-22T08:17:17Z</cp:lastPrinted>
  <dcterms:created xsi:type="dcterms:W3CDTF">2002-06-05T18:53:25Z</dcterms:created>
  <dcterms:modified xsi:type="dcterms:W3CDTF">2022-04-29T07:14:08Z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y fmtid="{D5CDD505-2E9C-101B-9397-08002B2CF9AE}" pid="3" name="BExAnalyzer_OldName">
    <vt:lpwstr>Upr_tab_VS_VVŠ_za 2019.xlsx</vt:lpwstr>
  </property>
</Properties>
</file>